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45" yWindow="255" windowWidth="13020" windowHeight="10545" activeTab="4"/>
  </bookViews>
  <sheets>
    <sheet name="일본" sheetId="1" r:id="rId1"/>
    <sheet name="중국" sheetId="6" r:id="rId2"/>
    <sheet name="동남아" sheetId="2" r:id="rId3"/>
    <sheet name="미주" sheetId="3" r:id="rId4"/>
    <sheet name="유럽" sheetId="9" r:id="rId5"/>
  </sheets>
  <definedNames>
    <definedName name="_xlnm._FilterDatabase" localSheetId="1" hidden="1">중국!#REF!</definedName>
    <definedName name="_xlnm.Print_Area" localSheetId="2">동남아!$A$1:$J$227</definedName>
    <definedName name="_xlnm.Print_Area" localSheetId="3">미주!$A$1:$J$68</definedName>
    <definedName name="_xlnm.Print_Area" localSheetId="4">유럽!$A$1:$J$101</definedName>
    <definedName name="_xlnm.Print_Area" localSheetId="0">일본!$A$2:$I$105</definedName>
    <definedName name="_xlnm.Print_Area" localSheetId="1">중국!$A$1:$I$176</definedName>
  </definedNames>
  <calcPr calcId="124519"/>
</workbook>
</file>

<file path=xl/calcChain.xml><?xml version="1.0" encoding="utf-8"?>
<calcChain xmlns="http://schemas.openxmlformats.org/spreadsheetml/2006/main">
  <c r="H101" i="9"/>
  <c r="I76"/>
  <c r="J76" s="1"/>
  <c r="I59"/>
  <c r="I42"/>
  <c r="J42" s="1"/>
  <c r="I94"/>
  <c r="I82"/>
  <c r="J82" s="1"/>
  <c r="I79"/>
  <c r="I62"/>
  <c r="J62" s="1"/>
  <c r="I38"/>
  <c r="J38" s="1"/>
  <c r="I31"/>
  <c r="J31" s="1"/>
  <c r="I20"/>
  <c r="J20" s="1"/>
  <c r="I15"/>
  <c r="J15" s="1"/>
  <c r="I11"/>
  <c r="I7"/>
  <c r="I24"/>
  <c r="J24" s="1"/>
  <c r="I22"/>
  <c r="J22" s="1"/>
  <c r="I17"/>
  <c r="J17" s="1"/>
  <c r="I26"/>
  <c r="J26" s="1"/>
  <c r="I28"/>
  <c r="J28" s="1"/>
  <c r="I33"/>
  <c r="J33" s="1"/>
  <c r="I35"/>
  <c r="J35" s="1"/>
  <c r="I44"/>
  <c r="J44" s="1"/>
  <c r="I46"/>
  <c r="J46" s="1"/>
  <c r="I48"/>
  <c r="J48" s="1"/>
  <c r="I50"/>
  <c r="J50" s="1"/>
  <c r="I52"/>
  <c r="J52" s="1"/>
  <c r="I54"/>
  <c r="J54" s="1"/>
  <c r="I64"/>
  <c r="J64" s="1"/>
  <c r="I66"/>
  <c r="J66" s="1"/>
  <c r="I68"/>
  <c r="J68" s="1"/>
  <c r="I70"/>
  <c r="J70" s="1"/>
  <c r="I84"/>
  <c r="J84" s="1"/>
  <c r="I86"/>
  <c r="J86" s="1"/>
  <c r="I88"/>
  <c r="J88" s="1"/>
  <c r="I90"/>
  <c r="J90" s="1"/>
  <c r="I96"/>
  <c r="J96" s="1"/>
  <c r="I98"/>
  <c r="J98" s="1"/>
  <c r="I100"/>
  <c r="J100" s="1"/>
  <c r="H98"/>
  <c r="H96"/>
  <c r="H94"/>
  <c r="J94" s="1"/>
  <c r="H90"/>
  <c r="H88"/>
  <c r="H86"/>
  <c r="H84"/>
  <c r="H82"/>
  <c r="H76"/>
  <c r="H70"/>
  <c r="H68"/>
  <c r="H66"/>
  <c r="H64"/>
  <c r="H62"/>
  <c r="H54"/>
  <c r="H52"/>
  <c r="H50"/>
  <c r="H48"/>
  <c r="H46"/>
  <c r="H44"/>
  <c r="H42"/>
  <c r="H38"/>
  <c r="H35"/>
  <c r="H33"/>
  <c r="H31"/>
  <c r="H28"/>
  <c r="H26"/>
  <c r="H24"/>
  <c r="H22"/>
  <c r="H20"/>
  <c r="H17"/>
  <c r="H15"/>
  <c r="H100"/>
  <c r="I101" l="1"/>
  <c r="J99"/>
  <c r="G99"/>
  <c r="J97"/>
  <c r="G97"/>
  <c r="J95"/>
  <c r="G95"/>
  <c r="J93"/>
  <c r="G93"/>
  <c r="J92"/>
  <c r="G92"/>
  <c r="J91"/>
  <c r="G91"/>
  <c r="J89"/>
  <c r="G89"/>
  <c r="J87"/>
  <c r="G87"/>
  <c r="J85"/>
  <c r="G85"/>
  <c r="J83"/>
  <c r="G83"/>
  <c r="J81"/>
  <c r="G81"/>
  <c r="J80"/>
  <c r="G80"/>
  <c r="H78"/>
  <c r="G78"/>
  <c r="J77"/>
  <c r="G77"/>
  <c r="J75"/>
  <c r="G75"/>
  <c r="J74"/>
  <c r="G74"/>
  <c r="J73"/>
  <c r="G73"/>
  <c r="J72"/>
  <c r="G72"/>
  <c r="J71"/>
  <c r="G71"/>
  <c r="J69"/>
  <c r="G69"/>
  <c r="J67"/>
  <c r="G67"/>
  <c r="J65"/>
  <c r="G65"/>
  <c r="J63"/>
  <c r="G63"/>
  <c r="J61"/>
  <c r="G61"/>
  <c r="J60"/>
  <c r="G60"/>
  <c r="G58"/>
  <c r="G57"/>
  <c r="J56"/>
  <c r="G56"/>
  <c r="G55"/>
  <c r="H55" s="1"/>
  <c r="J53"/>
  <c r="G53"/>
  <c r="J51"/>
  <c r="G51"/>
  <c r="J49"/>
  <c r="G49"/>
  <c r="J47"/>
  <c r="G47"/>
  <c r="J45"/>
  <c r="G45"/>
  <c r="J43"/>
  <c r="G43"/>
  <c r="J41"/>
  <c r="G41"/>
  <c r="J40"/>
  <c r="G40"/>
  <c r="J39"/>
  <c r="G39"/>
  <c r="J37"/>
  <c r="G37"/>
  <c r="J36"/>
  <c r="G36"/>
  <c r="J34"/>
  <c r="G34"/>
  <c r="J32"/>
  <c r="G32"/>
  <c r="J30"/>
  <c r="G30"/>
  <c r="J29"/>
  <c r="G29"/>
  <c r="J27"/>
  <c r="G27"/>
  <c r="J25"/>
  <c r="G25"/>
  <c r="J23"/>
  <c r="G23"/>
  <c r="J21"/>
  <c r="G21"/>
  <c r="J19"/>
  <c r="G19"/>
  <c r="J18"/>
  <c r="G18"/>
  <c r="J16"/>
  <c r="G16"/>
  <c r="J14"/>
  <c r="G14"/>
  <c r="J13"/>
  <c r="G13"/>
  <c r="J12"/>
  <c r="G12"/>
  <c r="J10"/>
  <c r="G10"/>
  <c r="J9"/>
  <c r="G9"/>
  <c r="G8"/>
  <c r="H8" s="1"/>
  <c r="J6"/>
  <c r="G6"/>
  <c r="J5"/>
  <c r="G5"/>
  <c r="G4"/>
  <c r="G3"/>
  <c r="H68" i="3"/>
  <c r="J68" s="1"/>
  <c r="I67"/>
  <c r="H66"/>
  <c r="J66" s="1"/>
  <c r="H65"/>
  <c r="J65" s="1"/>
  <c r="H64"/>
  <c r="J64" s="1"/>
  <c r="I61"/>
  <c r="H60"/>
  <c r="J60" s="1"/>
  <c r="H59"/>
  <c r="J59" s="1"/>
  <c r="H58"/>
  <c r="H61" s="1"/>
  <c r="I57"/>
  <c r="H56"/>
  <c r="J56" s="1"/>
  <c r="H55"/>
  <c r="J55" s="1"/>
  <c r="H54"/>
  <c r="J54" s="1"/>
  <c r="H53"/>
  <c r="J52"/>
  <c r="H52"/>
  <c r="H51"/>
  <c r="F50"/>
  <c r="H50" s="1"/>
  <c r="J50" s="1"/>
  <c r="I47"/>
  <c r="H46"/>
  <c r="J46" s="1"/>
  <c r="H45"/>
  <c r="J45" s="1"/>
  <c r="I44"/>
  <c r="H43"/>
  <c r="J43" s="1"/>
  <c r="F42"/>
  <c r="H42" s="1"/>
  <c r="H41"/>
  <c r="J41" s="1"/>
  <c r="H38"/>
  <c r="J38" s="1"/>
  <c r="I37"/>
  <c r="H36"/>
  <c r="J36" s="1"/>
  <c r="H35"/>
  <c r="H37" s="1"/>
  <c r="I34"/>
  <c r="H33"/>
  <c r="J33" s="1"/>
  <c r="H32"/>
  <c r="J32" s="1"/>
  <c r="H31"/>
  <c r="J31" s="1"/>
  <c r="H30"/>
  <c r="J30" s="1"/>
  <c r="H29"/>
  <c r="J29" s="1"/>
  <c r="I28"/>
  <c r="H27"/>
  <c r="J27" s="1"/>
  <c r="H26"/>
  <c r="I23"/>
  <c r="H22"/>
  <c r="J22" s="1"/>
  <c r="H21"/>
  <c r="J21" s="1"/>
  <c r="H20"/>
  <c r="H19"/>
  <c r="H23" s="1"/>
  <c r="I18"/>
  <c r="F17"/>
  <c r="H17" s="1"/>
  <c r="J17" s="1"/>
  <c r="H16"/>
  <c r="J16" s="1"/>
  <c r="H15"/>
  <c r="H18" s="1"/>
  <c r="I14"/>
  <c r="H13"/>
  <c r="H12"/>
  <c r="H11"/>
  <c r="J11" s="1"/>
  <c r="H10"/>
  <c r="I9"/>
  <c r="H8"/>
  <c r="H7"/>
  <c r="J7" s="1"/>
  <c r="H6"/>
  <c r="H5"/>
  <c r="J5" s="1"/>
  <c r="F5"/>
  <c r="I4"/>
  <c r="H3"/>
  <c r="J3" s="1"/>
  <c r="H2"/>
  <c r="H4" s="1"/>
  <c r="J4" s="1"/>
  <c r="J55" i="9" l="1"/>
  <c r="J8"/>
  <c r="H11"/>
  <c r="J11" s="1"/>
  <c r="J78"/>
  <c r="H79"/>
  <c r="H9" i="3"/>
  <c r="H14"/>
  <c r="J12"/>
  <c r="H28"/>
  <c r="J35"/>
  <c r="J58"/>
  <c r="H57" i="9"/>
  <c r="J57" s="1"/>
  <c r="H3"/>
  <c r="J9" i="3"/>
  <c r="J23"/>
  <c r="J37"/>
  <c r="J61"/>
  <c r="H44"/>
  <c r="J44" s="1"/>
  <c r="J42"/>
  <c r="J14"/>
  <c r="J18"/>
  <c r="J28"/>
  <c r="J2"/>
  <c r="J6"/>
  <c r="J10"/>
  <c r="J15"/>
  <c r="J19"/>
  <c r="J26"/>
  <c r="H34"/>
  <c r="J34" s="1"/>
  <c r="H47"/>
  <c r="J47" s="1"/>
  <c r="H57"/>
  <c r="J57" s="1"/>
  <c r="H67"/>
  <c r="J67" s="1"/>
  <c r="J3" i="9" l="1"/>
  <c r="H7"/>
  <c r="J7" s="1"/>
  <c r="J79"/>
  <c r="J101"/>
  <c r="H59"/>
  <c r="J59" s="1"/>
  <c r="G227" i="2"/>
  <c r="H227" s="1"/>
  <c r="J227" s="1"/>
  <c r="G226"/>
  <c r="H226" s="1"/>
  <c r="J226" s="1"/>
  <c r="I225"/>
  <c r="G225"/>
  <c r="G224"/>
  <c r="H224" s="1"/>
  <c r="J224" s="1"/>
  <c r="G223"/>
  <c r="G222"/>
  <c r="H222" s="1"/>
  <c r="J222" s="1"/>
  <c r="G221"/>
  <c r="H221" s="1"/>
  <c r="J221" s="1"/>
  <c r="G220"/>
  <c r="H220" s="1"/>
  <c r="J220" s="1"/>
  <c r="H219"/>
  <c r="J219" s="1"/>
  <c r="G219"/>
  <c r="G218"/>
  <c r="H218" s="1"/>
  <c r="J218" s="1"/>
  <c r="G217"/>
  <c r="G216"/>
  <c r="H216" s="1"/>
  <c r="J216" s="1"/>
  <c r="G215"/>
  <c r="H215" s="1"/>
  <c r="J215" s="1"/>
  <c r="I214"/>
  <c r="G214"/>
  <c r="G213"/>
  <c r="H213" s="1"/>
  <c r="J213" s="1"/>
  <c r="H212"/>
  <c r="J212" s="1"/>
  <c r="G212"/>
  <c r="G211"/>
  <c r="H211" s="1"/>
  <c r="J211" s="1"/>
  <c r="G210"/>
  <c r="H210" s="1"/>
  <c r="J210" s="1"/>
  <c r="G209"/>
  <c r="H208"/>
  <c r="J208" s="1"/>
  <c r="G208"/>
  <c r="G207"/>
  <c r="H207" s="1"/>
  <c r="J207" s="1"/>
  <c r="I206"/>
  <c r="G205"/>
  <c r="H205" s="1"/>
  <c r="J205" s="1"/>
  <c r="G204"/>
  <c r="G203"/>
  <c r="G202"/>
  <c r="G201"/>
  <c r="H201" s="1"/>
  <c r="J201" s="1"/>
  <c r="G200"/>
  <c r="G199"/>
  <c r="G198"/>
  <c r="H198" s="1"/>
  <c r="J198" s="1"/>
  <c r="G197"/>
  <c r="H196"/>
  <c r="G196"/>
  <c r="I195"/>
  <c r="G195"/>
  <c r="G194"/>
  <c r="H194" s="1"/>
  <c r="J194" s="1"/>
  <c r="G193"/>
  <c r="H193" s="1"/>
  <c r="J193" s="1"/>
  <c r="G192"/>
  <c r="G191"/>
  <c r="G190"/>
  <c r="H189"/>
  <c r="J189" s="1"/>
  <c r="G189"/>
  <c r="G188"/>
  <c r="H188" s="1"/>
  <c r="J188" s="1"/>
  <c r="G187"/>
  <c r="H187" s="1"/>
  <c r="J187" s="1"/>
  <c r="G186"/>
  <c r="H186" s="1"/>
  <c r="J186" s="1"/>
  <c r="G185"/>
  <c r="G184"/>
  <c r="H183"/>
  <c r="J183" s="1"/>
  <c r="G183"/>
  <c r="G182"/>
  <c r="G181"/>
  <c r="G180"/>
  <c r="G179"/>
  <c r="G178"/>
  <c r="H178" s="1"/>
  <c r="I177"/>
  <c r="H175"/>
  <c r="J175" s="1"/>
  <c r="G175"/>
  <c r="G174"/>
  <c r="H174" s="1"/>
  <c r="J174" s="1"/>
  <c r="G173"/>
  <c r="H173" s="1"/>
  <c r="J173" s="1"/>
  <c r="G172"/>
  <c r="H172" s="1"/>
  <c r="J172" s="1"/>
  <c r="G170"/>
  <c r="H170" s="1"/>
  <c r="J170" s="1"/>
  <c r="G169"/>
  <c r="H169" s="1"/>
  <c r="J169" s="1"/>
  <c r="G167"/>
  <c r="G166"/>
  <c r="G165"/>
  <c r="G164"/>
  <c r="G163"/>
  <c r="H163" s="1"/>
  <c r="J163" s="1"/>
  <c r="G162"/>
  <c r="G161"/>
  <c r="G160"/>
  <c r="H159"/>
  <c r="J159" s="1"/>
  <c r="G159"/>
  <c r="G158"/>
  <c r="H158" s="1"/>
  <c r="J158" s="1"/>
  <c r="G157"/>
  <c r="H157" s="1"/>
  <c r="J157" s="1"/>
  <c r="G156"/>
  <c r="G155"/>
  <c r="H155" s="1"/>
  <c r="J155" s="1"/>
  <c r="G154"/>
  <c r="G153"/>
  <c r="H153" s="1"/>
  <c r="I152"/>
  <c r="H150"/>
  <c r="J150" s="1"/>
  <c r="G150"/>
  <c r="G149"/>
  <c r="H149" s="1"/>
  <c r="J149" s="1"/>
  <c r="J151" s="1"/>
  <c r="G147"/>
  <c r="H147" s="1"/>
  <c r="J147" s="1"/>
  <c r="H146"/>
  <c r="J146" s="1"/>
  <c r="G146"/>
  <c r="G145"/>
  <c r="H145" s="1"/>
  <c r="J145" s="1"/>
  <c r="J148" s="1"/>
  <c r="G143"/>
  <c r="G142"/>
  <c r="G141"/>
  <c r="G140"/>
  <c r="G139"/>
  <c r="G138"/>
  <c r="H138" s="1"/>
  <c r="J138" s="1"/>
  <c r="G137"/>
  <c r="H137" s="1"/>
  <c r="J137" s="1"/>
  <c r="G136"/>
  <c r="H136" s="1"/>
  <c r="J136" s="1"/>
  <c r="G135"/>
  <c r="H135" s="1"/>
  <c r="J135" s="1"/>
  <c r="G134"/>
  <c r="G133"/>
  <c r="H133" s="1"/>
  <c r="J133" s="1"/>
  <c r="G132"/>
  <c r="G131"/>
  <c r="G130"/>
  <c r="H129"/>
  <c r="J129" s="1"/>
  <c r="G129"/>
  <c r="I128"/>
  <c r="G127"/>
  <c r="H126"/>
  <c r="J126" s="1"/>
  <c r="G126"/>
  <c r="G125"/>
  <c r="H125" s="1"/>
  <c r="J125" s="1"/>
  <c r="G124"/>
  <c r="H123"/>
  <c r="J123" s="1"/>
  <c r="G123"/>
  <c r="G122"/>
  <c r="H122" s="1"/>
  <c r="J122" s="1"/>
  <c r="G121"/>
  <c r="H121" s="1"/>
  <c r="J121" s="1"/>
  <c r="I120"/>
  <c r="H119"/>
  <c r="J119" s="1"/>
  <c r="G119"/>
  <c r="G118"/>
  <c r="G117"/>
  <c r="H117" s="1"/>
  <c r="J117" s="1"/>
  <c r="G116"/>
  <c r="H116" s="1"/>
  <c r="I115"/>
  <c r="G114"/>
  <c r="H114" s="1"/>
  <c r="J114" s="1"/>
  <c r="H113"/>
  <c r="J113" s="1"/>
  <c r="G113"/>
  <c r="G112"/>
  <c r="H112" s="1"/>
  <c r="G111"/>
  <c r="H111" s="1"/>
  <c r="J111" s="1"/>
  <c r="I110"/>
  <c r="H109"/>
  <c r="J109" s="1"/>
  <c r="G109"/>
  <c r="G108"/>
  <c r="H108" s="1"/>
  <c r="J108" s="1"/>
  <c r="G107"/>
  <c r="H107" s="1"/>
  <c r="J107" s="1"/>
  <c r="G106"/>
  <c r="H106" s="1"/>
  <c r="I105"/>
  <c r="G104"/>
  <c r="H104" s="1"/>
  <c r="J104" s="1"/>
  <c r="H103"/>
  <c r="J103" s="1"/>
  <c r="G103"/>
  <c r="G101"/>
  <c r="G100"/>
  <c r="G99"/>
  <c r="G98"/>
  <c r="H97"/>
  <c r="J97" s="1"/>
  <c r="G97"/>
  <c r="G96"/>
  <c r="F96"/>
  <c r="G95"/>
  <c r="F94"/>
  <c r="G94" s="1"/>
  <c r="J93"/>
  <c r="G93"/>
  <c r="F92"/>
  <c r="G92" s="1"/>
  <c r="H91" s="1"/>
  <c r="J91" s="1"/>
  <c r="G91"/>
  <c r="H89"/>
  <c r="J89" s="1"/>
  <c r="G89"/>
  <c r="G88"/>
  <c r="G87"/>
  <c r="G86"/>
  <c r="H86" s="1"/>
  <c r="J86" s="1"/>
  <c r="G85"/>
  <c r="H85" s="1"/>
  <c r="J85" s="1"/>
  <c r="G84"/>
  <c r="H83"/>
  <c r="J83" s="1"/>
  <c r="G83"/>
  <c r="G82"/>
  <c r="G81"/>
  <c r="H81" s="1"/>
  <c r="J81" s="1"/>
  <c r="G80"/>
  <c r="G79"/>
  <c r="G78"/>
  <c r="G77"/>
  <c r="G76"/>
  <c r="G75"/>
  <c r="G74"/>
  <c r="H73"/>
  <c r="J73" s="1"/>
  <c r="G73"/>
  <c r="G72"/>
  <c r="H72" s="1"/>
  <c r="J72" s="1"/>
  <c r="G70"/>
  <c r="H70" s="1"/>
  <c r="J70" s="1"/>
  <c r="H69"/>
  <c r="J69" s="1"/>
  <c r="J71" s="1"/>
  <c r="G69"/>
  <c r="G67"/>
  <c r="G66"/>
  <c r="G65"/>
  <c r="G64"/>
  <c r="H63"/>
  <c r="J63" s="1"/>
  <c r="G63"/>
  <c r="G62"/>
  <c r="G61"/>
  <c r="G60"/>
  <c r="H60" s="1"/>
  <c r="J60" s="1"/>
  <c r="G59"/>
  <c r="H59" s="1"/>
  <c r="J59" s="1"/>
  <c r="G58"/>
  <c r="H58" s="1"/>
  <c r="J58" s="1"/>
  <c r="G57"/>
  <c r="G56"/>
  <c r="G55"/>
  <c r="G54"/>
  <c r="G52"/>
  <c r="H52" s="1"/>
  <c r="J52" s="1"/>
  <c r="G51"/>
  <c r="G50"/>
  <c r="H50" s="1"/>
  <c r="J50" s="1"/>
  <c r="G49"/>
  <c r="H49" s="1"/>
  <c r="J49" s="1"/>
  <c r="F48"/>
  <c r="G48" s="1"/>
  <c r="H48" s="1"/>
  <c r="J48" s="1"/>
  <c r="G47"/>
  <c r="H47" s="1"/>
  <c r="J47" s="1"/>
  <c r="G46"/>
  <c r="H46" s="1"/>
  <c r="I45"/>
  <c r="G44"/>
  <c r="H44" s="1"/>
  <c r="J44" s="1"/>
  <c r="G42"/>
  <c r="H42" s="1"/>
  <c r="J42" s="1"/>
  <c r="H41"/>
  <c r="J41" s="1"/>
  <c r="G41"/>
  <c r="G40"/>
  <c r="H40" s="1"/>
  <c r="J40" s="1"/>
  <c r="G39"/>
  <c r="G38"/>
  <c r="H38" s="1"/>
  <c r="J38" s="1"/>
  <c r="G37"/>
  <c r="H37" s="1"/>
  <c r="J37" s="1"/>
  <c r="G36"/>
  <c r="H36" s="1"/>
  <c r="J36" s="1"/>
  <c r="H35"/>
  <c r="J35" s="1"/>
  <c r="G35"/>
  <c r="H33"/>
  <c r="J33" s="1"/>
  <c r="G33"/>
  <c r="G32"/>
  <c r="H32" s="1"/>
  <c r="J32" s="1"/>
  <c r="G31"/>
  <c r="H31" s="1"/>
  <c r="J31" s="1"/>
  <c r="G30"/>
  <c r="H30" s="1"/>
  <c r="J30" s="1"/>
  <c r="H29"/>
  <c r="J29" s="1"/>
  <c r="G29"/>
  <c r="F28"/>
  <c r="G28" s="1"/>
  <c r="G27"/>
  <c r="G26"/>
  <c r="H26" s="1"/>
  <c r="J26" s="1"/>
  <c r="F25"/>
  <c r="G25" s="1"/>
  <c r="H25" s="1"/>
  <c r="J25" s="1"/>
  <c r="G24"/>
  <c r="G23"/>
  <c r="G21"/>
  <c r="H21" s="1"/>
  <c r="J21" s="1"/>
  <c r="G20"/>
  <c r="H20" s="1"/>
  <c r="J20" s="1"/>
  <c r="H19"/>
  <c r="J19" s="1"/>
  <c r="G19"/>
  <c r="G18"/>
  <c r="H18" s="1"/>
  <c r="J18" s="1"/>
  <c r="G17"/>
  <c r="H17" s="1"/>
  <c r="J17" s="1"/>
  <c r="G16"/>
  <c r="H16" s="1"/>
  <c r="J16" s="1"/>
  <c r="F15"/>
  <c r="G15" s="1"/>
  <c r="H15" s="1"/>
  <c r="J15" s="1"/>
  <c r="G14"/>
  <c r="H14" s="1"/>
  <c r="J14" s="1"/>
  <c r="J22" s="1"/>
  <c r="G12"/>
  <c r="G11"/>
  <c r="H11" s="1"/>
  <c r="J11" s="1"/>
  <c r="G10"/>
  <c r="H10" s="1"/>
  <c r="J10" s="1"/>
  <c r="G9"/>
  <c r="G8"/>
  <c r="G7"/>
  <c r="G6"/>
  <c r="G5"/>
  <c r="H5" s="1"/>
  <c r="J5" s="1"/>
  <c r="G4"/>
  <c r="G3"/>
  <c r="H3" s="1"/>
  <c r="F94" i="1"/>
  <c r="G94" s="1"/>
  <c r="H3" i="6"/>
  <c r="H24"/>
  <c r="H27"/>
  <c r="H39"/>
  <c r="H42"/>
  <c r="H45"/>
  <c r="H48"/>
  <c r="H55"/>
  <c r="H59"/>
  <c r="H64"/>
  <c r="H72"/>
  <c r="H79"/>
  <c r="H82"/>
  <c r="H85"/>
  <c r="H89"/>
  <c r="H94"/>
  <c r="H101"/>
  <c r="H106"/>
  <c r="H112"/>
  <c r="H131"/>
  <c r="H136"/>
  <c r="H139"/>
  <c r="H142"/>
  <c r="H159"/>
  <c r="H162"/>
  <c r="H166"/>
  <c r="H168"/>
  <c r="H170"/>
  <c r="H174"/>
  <c r="H18"/>
  <c r="H14"/>
  <c r="H6"/>
  <c r="H92" i="1"/>
  <c r="H85"/>
  <c r="H78"/>
  <c r="H69"/>
  <c r="F87"/>
  <c r="G87" s="1"/>
  <c r="I87" s="1"/>
  <c r="F91"/>
  <c r="G91" s="1"/>
  <c r="I91" s="1"/>
  <c r="F84"/>
  <c r="G84" s="1"/>
  <c r="I84" s="1"/>
  <c r="H50"/>
  <c r="H26"/>
  <c r="H23"/>
  <c r="F95"/>
  <c r="G95" s="1"/>
  <c r="I95" s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G22" s="1"/>
  <c r="I22" s="1"/>
  <c r="F3"/>
  <c r="F25"/>
  <c r="G25" s="1"/>
  <c r="I25" s="1"/>
  <c r="F24"/>
  <c r="G24" s="1"/>
  <c r="F48"/>
  <c r="F49"/>
  <c r="F28"/>
  <c r="F29"/>
  <c r="F30"/>
  <c r="G30" s="1"/>
  <c r="I30" s="1"/>
  <c r="F31"/>
  <c r="F32"/>
  <c r="F33"/>
  <c r="F34"/>
  <c r="F35"/>
  <c r="F36"/>
  <c r="F37"/>
  <c r="F38"/>
  <c r="F39"/>
  <c r="F40"/>
  <c r="F41"/>
  <c r="F42"/>
  <c r="F43"/>
  <c r="F44"/>
  <c r="G43" s="1"/>
  <c r="I43" s="1"/>
  <c r="F45"/>
  <c r="F46"/>
  <c r="G46" s="1"/>
  <c r="I46" s="1"/>
  <c r="F47"/>
  <c r="F27"/>
  <c r="G27" s="1"/>
  <c r="F52"/>
  <c r="F53"/>
  <c r="F54"/>
  <c r="F55"/>
  <c r="F56"/>
  <c r="F57"/>
  <c r="F58"/>
  <c r="F59"/>
  <c r="F60"/>
  <c r="F61"/>
  <c r="G60" s="1"/>
  <c r="I60" s="1"/>
  <c r="F62"/>
  <c r="F63"/>
  <c r="F64"/>
  <c r="F65"/>
  <c r="F66"/>
  <c r="F67"/>
  <c r="G67" s="1"/>
  <c r="I67" s="1"/>
  <c r="F68"/>
  <c r="F51"/>
  <c r="G51" s="1"/>
  <c r="F71"/>
  <c r="F72"/>
  <c r="G72" s="1"/>
  <c r="I72" s="1"/>
  <c r="F73"/>
  <c r="F74"/>
  <c r="F75"/>
  <c r="F76"/>
  <c r="G76" s="1"/>
  <c r="I76" s="1"/>
  <c r="F77"/>
  <c r="F70"/>
  <c r="F80"/>
  <c r="G80" s="1"/>
  <c r="I80" s="1"/>
  <c r="F81"/>
  <c r="G81" s="1"/>
  <c r="I81" s="1"/>
  <c r="F82"/>
  <c r="F83"/>
  <c r="F79"/>
  <c r="G79" s="1"/>
  <c r="F89"/>
  <c r="G89" s="1"/>
  <c r="I89" s="1"/>
  <c r="F90"/>
  <c r="G90" s="1"/>
  <c r="I90" s="1"/>
  <c r="F88"/>
  <c r="G88" s="1"/>
  <c r="I88" s="1"/>
  <c r="F86"/>
  <c r="G86" s="1"/>
  <c r="F93"/>
  <c r="G93" s="1"/>
  <c r="I93" s="1"/>
  <c r="F97"/>
  <c r="F98"/>
  <c r="F99"/>
  <c r="G99" s="1"/>
  <c r="I99" s="1"/>
  <c r="F100"/>
  <c r="G100" s="1"/>
  <c r="I100" s="1"/>
  <c r="F101"/>
  <c r="G101" s="1"/>
  <c r="I101" s="1"/>
  <c r="F102"/>
  <c r="G102" s="1"/>
  <c r="I102" s="1"/>
  <c r="F103"/>
  <c r="G103" s="1"/>
  <c r="I103" s="1"/>
  <c r="F104"/>
  <c r="G104" s="1"/>
  <c r="I104" s="1"/>
  <c r="F96"/>
  <c r="G96" s="1"/>
  <c r="I96" s="1"/>
  <c r="F171" i="6"/>
  <c r="G171" s="1"/>
  <c r="F173"/>
  <c r="G173" s="1"/>
  <c r="I173" s="1"/>
  <c r="F172"/>
  <c r="G172" s="1"/>
  <c r="I172" s="1"/>
  <c r="F169"/>
  <c r="G169" s="1"/>
  <c r="F167"/>
  <c r="G167" s="1"/>
  <c r="F155"/>
  <c r="G155" s="1"/>
  <c r="I155" s="1"/>
  <c r="F163"/>
  <c r="G163" s="1"/>
  <c r="F165"/>
  <c r="G165" s="1"/>
  <c r="I165" s="1"/>
  <c r="F164"/>
  <c r="G164" s="1"/>
  <c r="I164" s="1"/>
  <c r="F161"/>
  <c r="G161" s="1"/>
  <c r="I161" s="1"/>
  <c r="F160"/>
  <c r="G160" s="1"/>
  <c r="F143"/>
  <c r="F145"/>
  <c r="F146"/>
  <c r="F147"/>
  <c r="G147" s="1"/>
  <c r="I147" s="1"/>
  <c r="F148"/>
  <c r="F149"/>
  <c r="F150"/>
  <c r="F151"/>
  <c r="F152"/>
  <c r="F153"/>
  <c r="F154"/>
  <c r="F156"/>
  <c r="G156" s="1"/>
  <c r="I156" s="1"/>
  <c r="F157"/>
  <c r="F158"/>
  <c r="F144"/>
  <c r="F140"/>
  <c r="G140" s="1"/>
  <c r="F141"/>
  <c r="G141" s="1"/>
  <c r="I141" s="1"/>
  <c r="F137"/>
  <c r="G137" s="1"/>
  <c r="I137" s="1"/>
  <c r="F138"/>
  <c r="G138" s="1"/>
  <c r="I138" s="1"/>
  <c r="F132"/>
  <c r="F134"/>
  <c r="G134" s="1"/>
  <c r="I134" s="1"/>
  <c r="F135"/>
  <c r="G135" s="1"/>
  <c r="I135" s="1"/>
  <c r="F133"/>
  <c r="F113"/>
  <c r="F115"/>
  <c r="G115" s="1"/>
  <c r="I115" s="1"/>
  <c r="F116"/>
  <c r="F117"/>
  <c r="F118"/>
  <c r="G118" s="1"/>
  <c r="I118" s="1"/>
  <c r="F119"/>
  <c r="F120"/>
  <c r="F121"/>
  <c r="F122"/>
  <c r="F123"/>
  <c r="F124"/>
  <c r="F125"/>
  <c r="G125" s="1"/>
  <c r="I125" s="1"/>
  <c r="F126"/>
  <c r="F127"/>
  <c r="F128"/>
  <c r="F129"/>
  <c r="F130"/>
  <c r="F114"/>
  <c r="F107"/>
  <c r="G107" s="1"/>
  <c r="I107" s="1"/>
  <c r="F109"/>
  <c r="F110"/>
  <c r="F111"/>
  <c r="G111" s="1"/>
  <c r="I111" s="1"/>
  <c r="F108"/>
  <c r="G108" s="1"/>
  <c r="I108" s="1"/>
  <c r="F102"/>
  <c r="G102" s="1"/>
  <c r="F104"/>
  <c r="G104" s="1"/>
  <c r="I104" s="1"/>
  <c r="F105"/>
  <c r="G105" s="1"/>
  <c r="I105" s="1"/>
  <c r="F103"/>
  <c r="G103" s="1"/>
  <c r="I103" s="1"/>
  <c r="F95"/>
  <c r="G95" s="1"/>
  <c r="F97"/>
  <c r="F98"/>
  <c r="G98" s="1"/>
  <c r="I98" s="1"/>
  <c r="F99"/>
  <c r="G99" s="1"/>
  <c r="I99" s="1"/>
  <c r="F100"/>
  <c r="G100" s="1"/>
  <c r="I100" s="1"/>
  <c r="F96"/>
  <c r="G96" s="1"/>
  <c r="I96" s="1"/>
  <c r="F90"/>
  <c r="G90" s="1"/>
  <c r="F92"/>
  <c r="F93"/>
  <c r="F91"/>
  <c r="G91" s="1"/>
  <c r="I91" s="1"/>
  <c r="F86"/>
  <c r="G86" s="1"/>
  <c r="F88"/>
  <c r="F87"/>
  <c r="F83"/>
  <c r="G83" s="1"/>
  <c r="F84"/>
  <c r="G84" s="1"/>
  <c r="I84" s="1"/>
  <c r="F80"/>
  <c r="G80" s="1"/>
  <c r="F81"/>
  <c r="G81" s="1"/>
  <c r="I81" s="1"/>
  <c r="F73"/>
  <c r="G73" s="1"/>
  <c r="F75"/>
  <c r="G75" s="1"/>
  <c r="I75" s="1"/>
  <c r="F76"/>
  <c r="F77"/>
  <c r="F78"/>
  <c r="F74"/>
  <c r="G74" s="1"/>
  <c r="I74" s="1"/>
  <c r="F65"/>
  <c r="F67"/>
  <c r="G67" s="1"/>
  <c r="I67" s="1"/>
  <c r="F68"/>
  <c r="G68" s="1"/>
  <c r="I68" s="1"/>
  <c r="F69"/>
  <c r="G69" s="1"/>
  <c r="I69" s="1"/>
  <c r="F70"/>
  <c r="G70" s="1"/>
  <c r="I70" s="1"/>
  <c r="F71"/>
  <c r="G71" s="1"/>
  <c r="I71" s="1"/>
  <c r="F66"/>
  <c r="F60"/>
  <c r="F62"/>
  <c r="F63"/>
  <c r="F61"/>
  <c r="F56"/>
  <c r="G56" s="1"/>
  <c r="F58"/>
  <c r="G58" s="1"/>
  <c r="I58" s="1"/>
  <c r="F57"/>
  <c r="G57" s="1"/>
  <c r="I57" s="1"/>
  <c r="F49"/>
  <c r="G49" s="1"/>
  <c r="F51"/>
  <c r="G51" s="1"/>
  <c r="I51" s="1"/>
  <c r="F52"/>
  <c r="F53"/>
  <c r="F54"/>
  <c r="F50"/>
  <c r="G50" s="1"/>
  <c r="I50" s="1"/>
  <c r="F47"/>
  <c r="G47" s="1"/>
  <c r="I47" s="1"/>
  <c r="F46"/>
  <c r="G46" s="1"/>
  <c r="I46" s="1"/>
  <c r="F43"/>
  <c r="G43" s="1"/>
  <c r="F44"/>
  <c r="G44" s="1"/>
  <c r="I44" s="1"/>
  <c r="F41"/>
  <c r="G41" s="1"/>
  <c r="I41" s="1"/>
  <c r="F40"/>
  <c r="G40" s="1"/>
  <c r="F30"/>
  <c r="F31"/>
  <c r="F32"/>
  <c r="G32" s="1"/>
  <c r="I32" s="1"/>
  <c r="F33"/>
  <c r="F34"/>
  <c r="F35"/>
  <c r="F36"/>
  <c r="F37"/>
  <c r="F38"/>
  <c r="F29"/>
  <c r="F28"/>
  <c r="F26"/>
  <c r="G26" s="1"/>
  <c r="I26" s="1"/>
  <c r="F25"/>
  <c r="G25" s="1"/>
  <c r="F20"/>
  <c r="G20" s="1"/>
  <c r="I20" s="1"/>
  <c r="F21"/>
  <c r="F22"/>
  <c r="F23"/>
  <c r="F19"/>
  <c r="G19" s="1"/>
  <c r="F16"/>
  <c r="G16" s="1"/>
  <c r="F17"/>
  <c r="G17" s="1"/>
  <c r="I17" s="1"/>
  <c r="F15"/>
  <c r="G15" s="1"/>
  <c r="I15" s="1"/>
  <c r="F8"/>
  <c r="F9"/>
  <c r="F10"/>
  <c r="F11"/>
  <c r="F12"/>
  <c r="F13"/>
  <c r="G13" s="1"/>
  <c r="I13" s="1"/>
  <c r="F7"/>
  <c r="F4"/>
  <c r="G4" s="1"/>
  <c r="F5"/>
  <c r="G5" s="1"/>
  <c r="I5" s="1"/>
  <c r="F2"/>
  <c r="G2" s="1"/>
  <c r="G3" s="1"/>
  <c r="I3" s="1"/>
  <c r="H6" i="2" l="1"/>
  <c r="J6" s="1"/>
  <c r="H8"/>
  <c r="J8" s="1"/>
  <c r="H23"/>
  <c r="J23" s="1"/>
  <c r="H54"/>
  <c r="J54" s="1"/>
  <c r="J68" s="1"/>
  <c r="H64"/>
  <c r="J64" s="1"/>
  <c r="H66"/>
  <c r="J66" s="1"/>
  <c r="H74"/>
  <c r="J74" s="1"/>
  <c r="H76"/>
  <c r="J76" s="1"/>
  <c r="H78"/>
  <c r="J78" s="1"/>
  <c r="H94"/>
  <c r="J94" s="1"/>
  <c r="J102" s="1"/>
  <c r="H98"/>
  <c r="J98" s="1"/>
  <c r="H100"/>
  <c r="J100" s="1"/>
  <c r="H139"/>
  <c r="J139" s="1"/>
  <c r="H160"/>
  <c r="J160" s="1"/>
  <c r="H164"/>
  <c r="J164" s="1"/>
  <c r="H190"/>
  <c r="J190" s="1"/>
  <c r="J43"/>
  <c r="J90"/>
  <c r="H206"/>
  <c r="J214"/>
  <c r="G8" i="1"/>
  <c r="I8" s="1"/>
  <c r="G6" i="6"/>
  <c r="G92"/>
  <c r="I92" s="1"/>
  <c r="G36"/>
  <c r="I36" s="1"/>
  <c r="G52"/>
  <c r="G55" s="1"/>
  <c r="I55" s="1"/>
  <c r="G62"/>
  <c r="I62" s="1"/>
  <c r="G65"/>
  <c r="G72" s="1"/>
  <c r="I72" s="1"/>
  <c r="G76"/>
  <c r="G126"/>
  <c r="I126" s="1"/>
  <c r="G116"/>
  <c r="I116" s="1"/>
  <c r="G113"/>
  <c r="G132"/>
  <c r="G151"/>
  <c r="I151" s="1"/>
  <c r="G10"/>
  <c r="I10" s="1"/>
  <c r="G33"/>
  <c r="I33" s="1"/>
  <c r="G60"/>
  <c r="G87"/>
  <c r="I87" s="1"/>
  <c r="G119"/>
  <c r="I119" s="1"/>
  <c r="G143"/>
  <c r="I143" s="1"/>
  <c r="H175"/>
  <c r="I56"/>
  <c r="G59"/>
  <c r="I59" s="1"/>
  <c r="G64"/>
  <c r="I64" s="1"/>
  <c r="I60"/>
  <c r="I86"/>
  <c r="I90"/>
  <c r="G101"/>
  <c r="I101" s="1"/>
  <c r="I95"/>
  <c r="G106"/>
  <c r="I102"/>
  <c r="G170"/>
  <c r="I170" s="1"/>
  <c r="I169"/>
  <c r="G45"/>
  <c r="I45" s="1"/>
  <c r="I43"/>
  <c r="I49"/>
  <c r="G79"/>
  <c r="I79" s="1"/>
  <c r="I73"/>
  <c r="I80"/>
  <c r="G82"/>
  <c r="I82" s="1"/>
  <c r="G85"/>
  <c r="I85" s="1"/>
  <c r="I83"/>
  <c r="G136"/>
  <c r="I136" s="1"/>
  <c r="I132"/>
  <c r="G142"/>
  <c r="I140"/>
  <c r="I160"/>
  <c r="G162"/>
  <c r="I162" s="1"/>
  <c r="G166"/>
  <c r="I166" s="1"/>
  <c r="I163"/>
  <c r="G168"/>
  <c r="I168" s="1"/>
  <c r="I167"/>
  <c r="G174"/>
  <c r="I174" s="1"/>
  <c r="I171"/>
  <c r="G27"/>
  <c r="I27" s="1"/>
  <c r="I6"/>
  <c r="I106"/>
  <c r="I19"/>
  <c r="I40"/>
  <c r="G42"/>
  <c r="I42" s="1"/>
  <c r="I142"/>
  <c r="G7"/>
  <c r="G18"/>
  <c r="G21"/>
  <c r="I21" s="1"/>
  <c r="I2"/>
  <c r="I25"/>
  <c r="G48"/>
  <c r="I48" s="1"/>
  <c r="G139"/>
  <c r="I139" s="1"/>
  <c r="G109"/>
  <c r="G112" s="1"/>
  <c r="I112" s="1"/>
  <c r="G148"/>
  <c r="I4"/>
  <c r="G3" i="1"/>
  <c r="H105"/>
  <c r="G97"/>
  <c r="I97" s="1"/>
  <c r="G19"/>
  <c r="I19" s="1"/>
  <c r="G63"/>
  <c r="I63" s="1"/>
  <c r="G56"/>
  <c r="I56" s="1"/>
  <c r="G39"/>
  <c r="I39" s="1"/>
  <c r="G34"/>
  <c r="I34" s="1"/>
  <c r="G16"/>
  <c r="I16" s="1"/>
  <c r="G10"/>
  <c r="I10" s="1"/>
  <c r="H110" i="2"/>
  <c r="J106"/>
  <c r="J110" s="1"/>
  <c r="H120"/>
  <c r="J116"/>
  <c r="J120" s="1"/>
  <c r="J34"/>
  <c r="J128"/>
  <c r="J171"/>
  <c r="J176"/>
  <c r="J225"/>
  <c r="J3"/>
  <c r="H45"/>
  <c r="H105"/>
  <c r="J46"/>
  <c r="H115"/>
  <c r="J112"/>
  <c r="J115" s="1"/>
  <c r="J144"/>
  <c r="J152" s="1"/>
  <c r="H177"/>
  <c r="J153"/>
  <c r="H195"/>
  <c r="J178"/>
  <c r="J195" s="1"/>
  <c r="H128"/>
  <c r="H152"/>
  <c r="H214"/>
  <c r="H225"/>
  <c r="J196"/>
  <c r="J206" s="1"/>
  <c r="I18" i="6"/>
  <c r="I16"/>
  <c r="I94" i="1"/>
  <c r="G157" i="6"/>
  <c r="I157" s="1"/>
  <c r="I79" i="1"/>
  <c r="I24"/>
  <c r="G26"/>
  <c r="I26" s="1"/>
  <c r="I51"/>
  <c r="I27"/>
  <c r="I3"/>
  <c r="G92"/>
  <c r="I92" s="1"/>
  <c r="I86"/>
  <c r="G82"/>
  <c r="I82" s="1"/>
  <c r="G74"/>
  <c r="I74" s="1"/>
  <c r="G70"/>
  <c r="G54"/>
  <c r="I54" s="1"/>
  <c r="G37"/>
  <c r="I37" s="1"/>
  <c r="G32"/>
  <c r="I32" s="1"/>
  <c r="G14"/>
  <c r="I14" s="1"/>
  <c r="G6"/>
  <c r="I6" s="1"/>
  <c r="G28" i="6"/>
  <c r="I109" l="1"/>
  <c r="G131"/>
  <c r="I131" s="1"/>
  <c r="I113"/>
  <c r="I65"/>
  <c r="G94"/>
  <c r="I94" s="1"/>
  <c r="G159"/>
  <c r="I159" s="1"/>
  <c r="G89"/>
  <c r="I89" s="1"/>
  <c r="I28"/>
  <c r="G39"/>
  <c r="I39" s="1"/>
  <c r="G14"/>
  <c r="I14" s="1"/>
  <c r="I7"/>
  <c r="G24"/>
  <c r="I24" s="1"/>
  <c r="J168" i="2"/>
  <c r="J177" s="1"/>
  <c r="J13"/>
  <c r="J45" s="1"/>
  <c r="J53"/>
  <c r="J105" s="1"/>
  <c r="G78" i="1"/>
  <c r="I78" s="1"/>
  <c r="I70"/>
  <c r="G23"/>
  <c r="G50"/>
  <c r="I50" s="1"/>
  <c r="G69"/>
  <c r="I69" s="1"/>
  <c r="G85"/>
  <c r="I85" s="1"/>
  <c r="G175" i="6" l="1"/>
  <c r="I175" s="1"/>
  <c r="I23" i="1"/>
  <c r="G105"/>
  <c r="I105" s="1"/>
</calcChain>
</file>

<file path=xl/sharedStrings.xml><?xml version="1.0" encoding="utf-8"?>
<sst xmlns="http://schemas.openxmlformats.org/spreadsheetml/2006/main" count="1185" uniqueCount="855">
  <si>
    <t>노선</t>
  </si>
  <si>
    <t xml:space="preserve">항공사 </t>
  </si>
  <si>
    <t xml:space="preserve">항공편 </t>
  </si>
  <si>
    <t>운항</t>
  </si>
  <si>
    <t xml:space="preserve">좌석수 </t>
  </si>
  <si>
    <t>공급좌석</t>
  </si>
  <si>
    <t>출국(명)</t>
  </si>
  <si>
    <t>탑승률(%)</t>
  </si>
  <si>
    <t>도쿄(나리타)</t>
  </si>
  <si>
    <t>아시아나항공 (OZ/AAR)</t>
  </si>
  <si>
    <t>OZ102</t>
  </si>
  <si>
    <t>OZ106</t>
  </si>
  <si>
    <t>OZ108</t>
  </si>
  <si>
    <t>에어서울 (RS/ASV)</t>
  </si>
  <si>
    <t>RS701</t>
  </si>
  <si>
    <t>RS703</t>
  </si>
  <si>
    <t>이스타항공 (ZE/ESR)</t>
  </si>
  <si>
    <t>ZE601</t>
  </si>
  <si>
    <t>ZE603</t>
  </si>
  <si>
    <t>제주항공(7C/JJA)</t>
  </si>
  <si>
    <t>7C1102</t>
  </si>
  <si>
    <t>7C1108</t>
  </si>
  <si>
    <t>7C1104</t>
  </si>
  <si>
    <t>진에어 (LJ/JNA)</t>
  </si>
  <si>
    <t>LJ201</t>
  </si>
  <si>
    <t>LJ203</t>
  </si>
  <si>
    <t>대한항공 (KE/KAL)</t>
  </si>
  <si>
    <t>KE703</t>
  </si>
  <si>
    <t>KE001</t>
  </si>
  <si>
    <t>KE705</t>
  </si>
  <si>
    <t>티웨이항공(TW/TWB)</t>
  </si>
  <si>
    <t>TW205</t>
  </si>
  <si>
    <t>TW201</t>
  </si>
  <si>
    <t>이티오피아항공(ETH/ET)</t>
  </si>
  <si>
    <t>ET672</t>
  </si>
  <si>
    <t>도쿄(하네다)</t>
  </si>
  <si>
    <t>OZ178</t>
  </si>
  <si>
    <t>KE719</t>
  </si>
  <si>
    <t>피치항공(APJ/MM)</t>
  </si>
  <si>
    <t>오사카
(간사이공항)</t>
  </si>
  <si>
    <t>아시아나항공(OZ/AAR)</t>
  </si>
  <si>
    <t>에어서울(RS/ASV)</t>
  </si>
  <si>
    <t>RS711</t>
  </si>
  <si>
    <t>ZE611</t>
  </si>
  <si>
    <t>7C1304</t>
  </si>
  <si>
    <t>진에어(LJ/JNA)</t>
  </si>
  <si>
    <t>LJ211</t>
  </si>
  <si>
    <t>KE723</t>
  </si>
  <si>
    <t>TW281</t>
  </si>
  <si>
    <t>MM002</t>
  </si>
  <si>
    <t>MM006</t>
  </si>
  <si>
    <t>MM010</t>
  </si>
  <si>
    <t>MM012</t>
  </si>
  <si>
    <t xml:space="preserve">후쿠오카 </t>
  </si>
  <si>
    <t>OZ132</t>
  </si>
  <si>
    <t>OZ134</t>
  </si>
  <si>
    <t>OZ136</t>
  </si>
  <si>
    <t>ZE641</t>
  </si>
  <si>
    <t>ZE643</t>
  </si>
  <si>
    <t>제주항공 (7C/JJA)</t>
  </si>
  <si>
    <t>KE787</t>
  </si>
  <si>
    <t>KE789</t>
  </si>
  <si>
    <t>KE781</t>
  </si>
  <si>
    <t>TW291</t>
  </si>
  <si>
    <t>TW293</t>
  </si>
  <si>
    <t xml:space="preserve">나고야 </t>
  </si>
  <si>
    <t>OZ122</t>
  </si>
  <si>
    <t>OZ124</t>
  </si>
  <si>
    <t>7C1602</t>
  </si>
  <si>
    <t>7C1608</t>
  </si>
  <si>
    <t>KE741</t>
  </si>
  <si>
    <t>TW237</t>
  </si>
  <si>
    <t>TW239</t>
  </si>
  <si>
    <t xml:space="preserve">삿포로 </t>
  </si>
  <si>
    <t>OZ174</t>
  </si>
  <si>
    <t>LJ231</t>
  </si>
  <si>
    <t>7C1902</t>
  </si>
  <si>
    <t>KE765</t>
  </si>
  <si>
    <t>KE795</t>
  </si>
  <si>
    <t xml:space="preserve">오키나와 </t>
  </si>
  <si>
    <t>OZ172</t>
  </si>
  <si>
    <t>LJ245</t>
  </si>
  <si>
    <t>KE735</t>
  </si>
  <si>
    <t>TW</t>
  </si>
  <si>
    <t>피치항공 (MM/APJ)</t>
  </si>
  <si>
    <t>가고시마</t>
  </si>
  <si>
    <t>ZE651</t>
  </si>
  <si>
    <t xml:space="preserve">구마모토 </t>
  </si>
  <si>
    <t xml:space="preserve">기타규슈 </t>
  </si>
  <si>
    <t xml:space="preserve">니가타 </t>
  </si>
  <si>
    <t>KE763</t>
  </si>
  <si>
    <t xml:space="preserve">다카마쓰 </t>
  </si>
  <si>
    <t>RS741</t>
  </si>
  <si>
    <t xml:space="preserve">마쓰야마 </t>
  </si>
  <si>
    <t>7C1704</t>
  </si>
  <si>
    <t xml:space="preserve">미야자키 </t>
  </si>
  <si>
    <t>OZ158</t>
  </si>
  <si>
    <t>센다이</t>
  </si>
  <si>
    <t>OZ152</t>
  </si>
  <si>
    <t>시즈오카</t>
  </si>
  <si>
    <t>7C1282</t>
  </si>
  <si>
    <t xml:space="preserve">오카야먀 </t>
  </si>
  <si>
    <t>KE747</t>
  </si>
  <si>
    <t>히로시마</t>
  </si>
  <si>
    <t>RS753</t>
  </si>
  <si>
    <t>대한항공</t>
  </si>
  <si>
    <t>대한항공(KE/KAL)</t>
  </si>
  <si>
    <t>아시아나항공( OZ/AAR)</t>
  </si>
  <si>
    <t>마카오</t>
  </si>
  <si>
    <t>제주항공</t>
  </si>
  <si>
    <t>진에어</t>
  </si>
  <si>
    <t>티웨이항공</t>
  </si>
  <si>
    <t>에어마카오</t>
  </si>
  <si>
    <t>태국</t>
  </si>
  <si>
    <t>방콕(신공항)</t>
  </si>
  <si>
    <t>아시아나항공</t>
  </si>
  <si>
    <t>이스타항공</t>
  </si>
  <si>
    <t>푸껫</t>
  </si>
  <si>
    <t>치앙마이</t>
  </si>
  <si>
    <t>대만</t>
  </si>
  <si>
    <t xml:space="preserve">타이페이 </t>
  </si>
  <si>
    <t>에바항공</t>
  </si>
  <si>
    <t xml:space="preserve">타이중 </t>
  </si>
  <si>
    <t xml:space="preserve">에바항공 </t>
  </si>
  <si>
    <t>가오슝</t>
  </si>
  <si>
    <t>홍콩</t>
  </si>
  <si>
    <t>에어서울</t>
  </si>
  <si>
    <t xml:space="preserve">싱가포르 </t>
  </si>
  <si>
    <t>싱가포르항공</t>
  </si>
  <si>
    <t xml:space="preserve">몰디브 </t>
  </si>
  <si>
    <t xml:space="preserve">말레 </t>
  </si>
  <si>
    <t xml:space="preserve">인도네시아 </t>
  </si>
  <si>
    <t>덴파사르</t>
  </si>
  <si>
    <t>가루다인도네시아항공</t>
  </si>
  <si>
    <t>자카르타</t>
  </si>
  <si>
    <t xml:space="preserve">말레이시아 </t>
  </si>
  <si>
    <t xml:space="preserve">쿠알라룸푸르 </t>
  </si>
  <si>
    <t>말레이시아항공</t>
  </si>
  <si>
    <t>에어아시아 타이</t>
  </si>
  <si>
    <t xml:space="preserve">코타키나발루 </t>
  </si>
  <si>
    <t>조호르바루</t>
  </si>
  <si>
    <t>네팔</t>
  </si>
  <si>
    <t>카트만두</t>
  </si>
  <si>
    <t>브루나이</t>
  </si>
  <si>
    <t>브루나이항공</t>
  </si>
  <si>
    <t>기종</t>
  </si>
  <si>
    <t>미서부</t>
    <phoneticPr fontId="18" type="noConversion"/>
  </si>
  <si>
    <t>댈러스</t>
  </si>
  <si>
    <t>KE031</t>
  </si>
  <si>
    <t>B777</t>
  </si>
  <si>
    <t>AA280</t>
  </si>
  <si>
    <t>B787</t>
  </si>
  <si>
    <t>합계</t>
    <phoneticPr fontId="18" type="noConversion"/>
  </si>
  <si>
    <t>라스베이거스</t>
  </si>
  <si>
    <t>KE005</t>
  </si>
  <si>
    <t>로스앤젤레스</t>
  </si>
  <si>
    <t>KE017/011</t>
  </si>
  <si>
    <t>A380</t>
  </si>
  <si>
    <t>OZ202</t>
  </si>
  <si>
    <t>OZ204</t>
  </si>
  <si>
    <t>A350</t>
  </si>
  <si>
    <t>샌프란시스코</t>
  </si>
  <si>
    <t>KE023/025</t>
  </si>
  <si>
    <t>UA806</t>
  </si>
  <si>
    <t>UA892</t>
  </si>
  <si>
    <t>시애틀</t>
  </si>
  <si>
    <t>KE019</t>
  </si>
  <si>
    <t>OZ272</t>
  </si>
  <si>
    <t>DL198</t>
  </si>
  <si>
    <t>호놀룰루</t>
  </si>
  <si>
    <t>A330</t>
  </si>
  <si>
    <t>KE053</t>
  </si>
  <si>
    <t>B747</t>
  </si>
  <si>
    <t>OZ232</t>
  </si>
  <si>
    <t>HA460</t>
  </si>
  <si>
    <t>미동부</t>
    <phoneticPr fontId="18" type="noConversion"/>
  </si>
  <si>
    <t>뉴욕</t>
  </si>
  <si>
    <t>KE081/085</t>
  </si>
  <si>
    <t>OZ222</t>
  </si>
  <si>
    <t>디트로이트</t>
  </si>
  <si>
    <t>DL158</t>
  </si>
  <si>
    <t>A359</t>
  </si>
  <si>
    <t>미니애폴리스</t>
  </si>
  <si>
    <t>DL170</t>
  </si>
  <si>
    <t>보스턴</t>
  </si>
  <si>
    <t>KE091</t>
  </si>
  <si>
    <t>시카고</t>
  </si>
  <si>
    <t>KE037</t>
  </si>
  <si>
    <t>OZ236</t>
  </si>
  <si>
    <t>애틀랜타</t>
  </si>
  <si>
    <t>KE035</t>
  </si>
  <si>
    <t>DL026</t>
  </si>
  <si>
    <t>워싱턴</t>
  </si>
  <si>
    <t>KE093</t>
  </si>
  <si>
    <t>북중미</t>
    <phoneticPr fontId="18" type="noConversion"/>
  </si>
  <si>
    <t>멕시코시티</t>
  </si>
  <si>
    <t>AM091</t>
  </si>
  <si>
    <t>밴쿠버</t>
  </si>
  <si>
    <t>KE071</t>
  </si>
  <si>
    <t>AC064</t>
  </si>
  <si>
    <t>B789</t>
  </si>
  <si>
    <t>토론토</t>
  </si>
  <si>
    <t>KE073</t>
  </si>
  <si>
    <t>AC062</t>
  </si>
  <si>
    <t>괌/사이판</t>
    <phoneticPr fontId="18" type="noConversion"/>
  </si>
  <si>
    <t>괌</t>
  </si>
  <si>
    <t>KE113</t>
  </si>
  <si>
    <t>KE111</t>
  </si>
  <si>
    <t>RS101</t>
  </si>
  <si>
    <t>A321</t>
  </si>
  <si>
    <t>7C3100/3102/3106</t>
  </si>
  <si>
    <t>B738</t>
  </si>
  <si>
    <t>TW301/337</t>
    <phoneticPr fontId="18" type="noConversion"/>
  </si>
  <si>
    <t>B737</t>
  </si>
  <si>
    <t>사이판</t>
  </si>
  <si>
    <t>OZ625</t>
  </si>
  <si>
    <t>7C3402/3404</t>
  </si>
  <si>
    <t>TW307</t>
  </si>
  <si>
    <t>브리즈번</t>
  </si>
  <si>
    <t>KE123</t>
  </si>
  <si>
    <t>시드니</t>
  </si>
  <si>
    <t>KE121</t>
  </si>
  <si>
    <t>OZ601</t>
  </si>
  <si>
    <t>오클랜드</t>
  </si>
  <si>
    <t>KE129</t>
  </si>
  <si>
    <t>아시아나항공</t>
    <phoneticPr fontId="18" type="noConversion"/>
  </si>
  <si>
    <t>제주항공</t>
    <phoneticPr fontId="18" type="noConversion"/>
  </si>
  <si>
    <t>가목사</t>
  </si>
  <si>
    <t>7C8901</t>
  </si>
  <si>
    <t>계림</t>
  </si>
  <si>
    <t>OZ325</t>
  </si>
  <si>
    <t>중국동방항공(MU/CES)</t>
  </si>
  <si>
    <t>MU2016</t>
  </si>
  <si>
    <t>광저우</t>
  </si>
  <si>
    <t>중국남방항공(CZ/CSN)</t>
  </si>
  <si>
    <t>CZ340</t>
  </si>
  <si>
    <t>CZ338</t>
  </si>
  <si>
    <t>OZ355</t>
  </si>
  <si>
    <t>대한항공( KE/KAL)</t>
  </si>
  <si>
    <t>KE865</t>
  </si>
  <si>
    <t>남경(난징)</t>
  </si>
  <si>
    <t>OZ349</t>
  </si>
  <si>
    <t>MU580</t>
  </si>
  <si>
    <t>대련(다롄)</t>
  </si>
  <si>
    <t>KE869</t>
  </si>
  <si>
    <t>OZ301</t>
  </si>
  <si>
    <t>CZ686</t>
  </si>
  <si>
    <t>CZ696</t>
  </si>
  <si>
    <t>CZ676</t>
  </si>
  <si>
    <t>목단강(무단장)</t>
  </si>
  <si>
    <t>KE823</t>
  </si>
  <si>
    <t>베이징</t>
  </si>
  <si>
    <t>중국국제항공(CA/CCA)</t>
  </si>
  <si>
    <t>CA124</t>
  </si>
  <si>
    <t>CA136</t>
  </si>
  <si>
    <t>CA126</t>
  </si>
  <si>
    <t>CA132</t>
  </si>
  <si>
    <t>CZ316</t>
  </si>
  <si>
    <t>OZ331</t>
  </si>
  <si>
    <t>OZ333</t>
  </si>
  <si>
    <t>OZ335</t>
  </si>
  <si>
    <t>KE855</t>
  </si>
  <si>
    <t>KE853</t>
  </si>
  <si>
    <t>KE859</t>
  </si>
  <si>
    <t>산야</t>
  </si>
  <si>
    <t>7C8601</t>
  </si>
  <si>
    <t>TW621</t>
  </si>
  <si>
    <t>샤먼</t>
  </si>
  <si>
    <t>KE887</t>
  </si>
  <si>
    <t>MF872</t>
  </si>
  <si>
    <t>석가장</t>
  </si>
  <si>
    <t>7C8801</t>
  </si>
  <si>
    <t>춘추항공(CQH)</t>
  </si>
  <si>
    <t>9C8790</t>
  </si>
  <si>
    <t>선전(심천)</t>
  </si>
  <si>
    <t>OZ371</t>
  </si>
  <si>
    <t>KE827</t>
  </si>
  <si>
    <t>CZ3090</t>
  </si>
  <si>
    <t>심천항공(ZH/CSZ)</t>
  </si>
  <si>
    <t>ZH9034</t>
  </si>
  <si>
    <t>ZH9038</t>
  </si>
  <si>
    <t>ZH9032</t>
  </si>
  <si>
    <t>시안</t>
  </si>
  <si>
    <t>OZ347</t>
  </si>
  <si>
    <t>KE807</t>
  </si>
  <si>
    <t>심양</t>
  </si>
  <si>
    <t>KE831</t>
  </si>
  <si>
    <t>KE833</t>
  </si>
  <si>
    <t>CZ682</t>
  </si>
  <si>
    <t>CZ672</t>
  </si>
  <si>
    <t>연길</t>
  </si>
  <si>
    <t>OZ351</t>
  </si>
  <si>
    <t>7C8903</t>
  </si>
  <si>
    <t>KE891</t>
  </si>
  <si>
    <t>CA144</t>
  </si>
  <si>
    <t>CZ6074</t>
  </si>
  <si>
    <t>연대</t>
  </si>
  <si>
    <t>OZ307</t>
  </si>
  <si>
    <t>7C8701</t>
  </si>
  <si>
    <t>산동항공(SC/CDG)</t>
  </si>
  <si>
    <t>SC4708</t>
  </si>
  <si>
    <t>MU550</t>
  </si>
  <si>
    <t>MU268</t>
  </si>
  <si>
    <t>MU5050</t>
  </si>
  <si>
    <t>옌청</t>
  </si>
  <si>
    <t>OZ337</t>
  </si>
  <si>
    <t>MU218</t>
  </si>
  <si>
    <t>장춘</t>
  </si>
  <si>
    <t>OZ303</t>
  </si>
  <si>
    <t>CZ638</t>
  </si>
  <si>
    <t>CZ688</t>
  </si>
  <si>
    <t>정저우</t>
  </si>
  <si>
    <t>KE809</t>
  </si>
  <si>
    <t>CZ6010</t>
  </si>
  <si>
    <t>지난</t>
  </si>
  <si>
    <t>이스타항공(ZE/CSR)</t>
  </si>
  <si>
    <t>ZE811</t>
  </si>
  <si>
    <t>SC4096</t>
  </si>
  <si>
    <t>MU5086</t>
  </si>
  <si>
    <t>KE847</t>
  </si>
  <si>
    <t>TW605</t>
  </si>
  <si>
    <t>창사(장사)</t>
  </si>
  <si>
    <t>OZ321</t>
  </si>
  <si>
    <t>KE819</t>
  </si>
  <si>
    <t>MU2024</t>
  </si>
  <si>
    <t>CZ3066</t>
  </si>
  <si>
    <t>천진</t>
  </si>
  <si>
    <t>KE805</t>
  </si>
  <si>
    <t>OZ327</t>
  </si>
  <si>
    <t>CA172</t>
  </si>
  <si>
    <t>CZ802</t>
  </si>
  <si>
    <t>천진항공(GS/GCR)</t>
  </si>
  <si>
    <t>GS7994</t>
  </si>
  <si>
    <t>칭다오</t>
  </si>
  <si>
    <t>OZ317</t>
  </si>
  <si>
    <t>OZ319</t>
  </si>
  <si>
    <t>7C8401</t>
  </si>
  <si>
    <t>SC4088</t>
  </si>
  <si>
    <t>MU560</t>
  </si>
  <si>
    <t>청두(성도)</t>
  </si>
  <si>
    <t>충칭</t>
  </si>
  <si>
    <t>쿤밍</t>
  </si>
  <si>
    <t>푸동</t>
  </si>
  <si>
    <t>하이커우</t>
  </si>
  <si>
    <t>중국남방항공</t>
  </si>
  <si>
    <t>항저우</t>
  </si>
  <si>
    <t>허페이</t>
  </si>
  <si>
    <t>황산</t>
  </si>
  <si>
    <t>하얼빈</t>
  </si>
  <si>
    <t xml:space="preserve">항공사 </t>
    <phoneticPr fontId="18" type="noConversion"/>
  </si>
  <si>
    <t>공급좌석</t>
    <phoneticPr fontId="18" type="noConversion"/>
  </si>
  <si>
    <t>KE901</t>
    <phoneticPr fontId="18" type="noConversion"/>
  </si>
  <si>
    <t>OZ727</t>
    <phoneticPr fontId="18" type="noConversion"/>
  </si>
  <si>
    <t>ZE541</t>
    <phoneticPr fontId="18" type="noConversion"/>
  </si>
  <si>
    <t>RS551</t>
    <phoneticPr fontId="18" type="noConversion"/>
  </si>
  <si>
    <t>RS501</t>
    <phoneticPr fontId="18" type="noConversion"/>
  </si>
  <si>
    <t>ZA212</t>
    <phoneticPr fontId="18" type="noConversion"/>
  </si>
  <si>
    <t>이스탄불</t>
    <phoneticPr fontId="18" type="noConversion"/>
  </si>
  <si>
    <t>7C5102</t>
    <phoneticPr fontId="18" type="noConversion"/>
  </si>
  <si>
    <t>이스타항공</t>
    <phoneticPr fontId="18" type="noConversion"/>
  </si>
  <si>
    <t>OZ531</t>
    <phoneticPr fontId="18" type="noConversion"/>
  </si>
  <si>
    <t>상트페레트부르크</t>
    <phoneticPr fontId="18" type="noConversion"/>
  </si>
  <si>
    <t>KE929</t>
    <phoneticPr fontId="18" type="noConversion"/>
  </si>
  <si>
    <t>셰레메티예보(모스크바)</t>
    <phoneticPr fontId="18" type="noConversion"/>
  </si>
  <si>
    <t>아테네</t>
    <phoneticPr fontId="18" type="noConversion"/>
  </si>
  <si>
    <t>KE</t>
    <phoneticPr fontId="18" type="noConversion"/>
  </si>
  <si>
    <t>암스테르담</t>
    <phoneticPr fontId="18" type="noConversion"/>
  </si>
  <si>
    <t>KE925</t>
    <phoneticPr fontId="18" type="noConversion"/>
  </si>
  <si>
    <t>네덜란드항공</t>
    <phoneticPr fontId="18" type="noConversion"/>
  </si>
  <si>
    <t>KL856</t>
    <phoneticPr fontId="18" type="noConversion"/>
  </si>
  <si>
    <t>이르쿠츠크</t>
    <phoneticPr fontId="18" type="noConversion"/>
  </si>
  <si>
    <t>KE983</t>
    <phoneticPr fontId="18" type="noConversion"/>
  </si>
  <si>
    <t>루프트한자독일항공</t>
    <phoneticPr fontId="18" type="noConversion"/>
  </si>
  <si>
    <t>LH713</t>
    <phoneticPr fontId="18" type="noConversion"/>
  </si>
  <si>
    <t>노보시빌스크</t>
    <phoneticPr fontId="18" type="noConversion"/>
  </si>
  <si>
    <t>S75792</t>
    <phoneticPr fontId="18" type="noConversion"/>
  </si>
  <si>
    <t>오로라항공</t>
    <phoneticPr fontId="18" type="noConversion"/>
  </si>
  <si>
    <t>HZ5497</t>
    <phoneticPr fontId="18" type="noConversion"/>
  </si>
  <si>
    <t>아디스아바바</t>
    <phoneticPr fontId="18" type="noConversion"/>
  </si>
  <si>
    <t>ET673</t>
    <phoneticPr fontId="18" type="noConversion"/>
  </si>
  <si>
    <t>에티하드항공</t>
    <phoneticPr fontId="18" type="noConversion"/>
  </si>
  <si>
    <t>EY873</t>
    <phoneticPr fontId="18" type="noConversion"/>
  </si>
  <si>
    <t>KC210</t>
    <phoneticPr fontId="18" type="noConversion"/>
  </si>
  <si>
    <t xml:space="preserve">항공편 </t>
    <phoneticPr fontId="18" type="noConversion"/>
  </si>
  <si>
    <t>대한항공(KE/KAL)</t>
    <phoneticPr fontId="18" type="noConversion"/>
  </si>
  <si>
    <t>아시아나항공(OZ/AAR)</t>
    <phoneticPr fontId="18" type="noConversion"/>
  </si>
  <si>
    <t>OZ501</t>
    <phoneticPr fontId="18" type="noConversion"/>
  </si>
  <si>
    <t>에어프랑스(AF/AFR)</t>
    <phoneticPr fontId="18" type="noConversion"/>
  </si>
  <si>
    <t>AF267</t>
    <phoneticPr fontId="18" type="noConversion"/>
  </si>
  <si>
    <t>런던</t>
    <phoneticPr fontId="18" type="noConversion"/>
  </si>
  <si>
    <t>영국항공(BA/BAW)</t>
    <phoneticPr fontId="18" type="noConversion"/>
  </si>
  <si>
    <t>7C2803</t>
    <phoneticPr fontId="18" type="noConversion"/>
  </si>
  <si>
    <t>로마</t>
    <phoneticPr fontId="18" type="noConversion"/>
  </si>
  <si>
    <t>OZ755</t>
    <phoneticPr fontId="18" type="noConversion"/>
  </si>
  <si>
    <t>알리탈리아항공(AZ/AZA)</t>
    <phoneticPr fontId="18" type="noConversion"/>
  </si>
  <si>
    <t>ZE591</t>
    <phoneticPr fontId="18" type="noConversion"/>
  </si>
  <si>
    <t>마드리드</t>
    <phoneticPr fontId="18" type="noConversion"/>
  </si>
  <si>
    <t>OZ751</t>
    <phoneticPr fontId="18" type="noConversion"/>
  </si>
  <si>
    <t>바르셀로나</t>
    <phoneticPr fontId="18" type="noConversion"/>
  </si>
  <si>
    <t>밀라노</t>
    <phoneticPr fontId="18" type="noConversion"/>
  </si>
  <si>
    <t>KE927</t>
    <phoneticPr fontId="18" type="noConversion"/>
  </si>
  <si>
    <t>베니스</t>
    <phoneticPr fontId="18" type="noConversion"/>
  </si>
  <si>
    <t>비엔나</t>
    <phoneticPr fontId="18" type="noConversion"/>
  </si>
  <si>
    <t>대한항공</t>
    <phoneticPr fontId="18" type="noConversion"/>
  </si>
  <si>
    <t>KE937</t>
    <phoneticPr fontId="18" type="noConversion"/>
  </si>
  <si>
    <t>자그레브</t>
    <phoneticPr fontId="18" type="noConversion"/>
  </si>
  <si>
    <t>KE919</t>
    <phoneticPr fontId="18" type="noConversion"/>
  </si>
  <si>
    <t>취리히</t>
    <phoneticPr fontId="18" type="noConversion"/>
  </si>
  <si>
    <t>KE917</t>
    <phoneticPr fontId="18" type="noConversion"/>
  </si>
  <si>
    <t>프라하</t>
    <phoneticPr fontId="18" type="noConversion"/>
  </si>
  <si>
    <t>KE935</t>
    <phoneticPr fontId="18" type="noConversion"/>
  </si>
  <si>
    <t>체코항공</t>
    <phoneticPr fontId="18" type="noConversion"/>
  </si>
  <si>
    <t>OK191</t>
    <phoneticPr fontId="18" type="noConversion"/>
  </si>
  <si>
    <t>프랑크푸르트</t>
    <phoneticPr fontId="18" type="noConversion"/>
  </si>
  <si>
    <t>KE905</t>
    <phoneticPr fontId="18" type="noConversion"/>
  </si>
  <si>
    <t>OZ541</t>
    <phoneticPr fontId="18" type="noConversion"/>
  </si>
  <si>
    <t>부다페스트</t>
    <phoneticPr fontId="18" type="noConversion"/>
  </si>
  <si>
    <t>폴란드항공</t>
    <phoneticPr fontId="18" type="noConversion"/>
  </si>
  <si>
    <t>뮌헨</t>
    <phoneticPr fontId="18" type="noConversion"/>
  </si>
  <si>
    <t>LH719</t>
    <phoneticPr fontId="18" type="noConversion"/>
  </si>
  <si>
    <t>바르샤바</t>
    <phoneticPr fontId="18" type="noConversion"/>
  </si>
  <si>
    <t>LO098</t>
    <phoneticPr fontId="18" type="noConversion"/>
  </si>
  <si>
    <t>헬싱키</t>
    <phoneticPr fontId="18" type="noConversion"/>
  </si>
  <si>
    <t>핀에어</t>
    <phoneticPr fontId="18" type="noConversion"/>
  </si>
  <si>
    <t>AY042</t>
    <phoneticPr fontId="18" type="noConversion"/>
  </si>
  <si>
    <t>KE955</t>
    <phoneticPr fontId="18" type="noConversion"/>
  </si>
  <si>
    <t>OZ551</t>
    <phoneticPr fontId="18" type="noConversion"/>
  </si>
  <si>
    <t>터키항공(TK/THY)</t>
    <phoneticPr fontId="18" type="noConversion"/>
  </si>
  <si>
    <t>TK091</t>
    <phoneticPr fontId="18" type="noConversion"/>
  </si>
  <si>
    <t>TK089</t>
    <phoneticPr fontId="18" type="noConversion"/>
  </si>
  <si>
    <t>두바이</t>
    <phoneticPr fontId="18" type="noConversion"/>
  </si>
  <si>
    <t>KE951</t>
    <phoneticPr fontId="18" type="noConversion"/>
  </si>
  <si>
    <t>에미레이트항공</t>
    <phoneticPr fontId="18" type="noConversion"/>
  </si>
  <si>
    <t>EK323</t>
    <phoneticPr fontId="18" type="noConversion"/>
  </si>
  <si>
    <t>텔아비브</t>
    <phoneticPr fontId="18" type="noConversion"/>
  </si>
  <si>
    <t>KE957</t>
    <phoneticPr fontId="18" type="noConversion"/>
  </si>
  <si>
    <t>도하</t>
    <phoneticPr fontId="18" type="noConversion"/>
  </si>
  <si>
    <t>카타르항공</t>
    <phoneticPr fontId="18" type="noConversion"/>
  </si>
  <si>
    <t>QR859</t>
    <phoneticPr fontId="18" type="noConversion"/>
  </si>
  <si>
    <t>아부다비</t>
    <phoneticPr fontId="18" type="noConversion"/>
  </si>
  <si>
    <t>블라디보스토크</t>
    <phoneticPr fontId="18" type="noConversion"/>
  </si>
  <si>
    <t>KE981</t>
    <phoneticPr fontId="18" type="noConversion"/>
  </si>
  <si>
    <t>ZE991</t>
    <phoneticPr fontId="18" type="noConversion"/>
  </si>
  <si>
    <t>오로라항공(HZ/SHU)</t>
    <phoneticPr fontId="18" type="noConversion"/>
  </si>
  <si>
    <t>HZ5437</t>
    <phoneticPr fontId="18" type="noConversion"/>
  </si>
  <si>
    <t>S7항공</t>
    <phoneticPr fontId="18" type="noConversion"/>
  </si>
  <si>
    <t>S76272</t>
    <phoneticPr fontId="18" type="noConversion"/>
  </si>
  <si>
    <t>KE923</t>
    <phoneticPr fontId="18" type="noConversion"/>
  </si>
  <si>
    <t>아에로플로트항공</t>
    <phoneticPr fontId="18" type="noConversion"/>
  </si>
  <si>
    <t>SU253</t>
    <phoneticPr fontId="18" type="noConversion"/>
  </si>
  <si>
    <t>야쿠티아항공</t>
    <phoneticPr fontId="18" type="noConversion"/>
  </si>
  <si>
    <t>S76302</t>
    <phoneticPr fontId="18" type="noConversion"/>
  </si>
  <si>
    <t>사할린</t>
    <phoneticPr fontId="18" type="noConversion"/>
  </si>
  <si>
    <t>야쿠츠크</t>
    <phoneticPr fontId="18" type="noConversion"/>
  </si>
  <si>
    <t>R3506</t>
    <phoneticPr fontId="18" type="noConversion"/>
  </si>
  <si>
    <t>하바로프스크</t>
    <phoneticPr fontId="18" type="noConversion"/>
  </si>
  <si>
    <t>HZ5451</t>
    <phoneticPr fontId="18" type="noConversion"/>
  </si>
  <si>
    <t>타슈겐트</t>
    <phoneticPr fontId="18" type="noConversion"/>
  </si>
  <si>
    <t>KE941</t>
    <phoneticPr fontId="18" type="noConversion"/>
  </si>
  <si>
    <t>OZ573</t>
    <phoneticPr fontId="18" type="noConversion"/>
  </si>
  <si>
    <t>우즈베키스탄항공</t>
    <phoneticPr fontId="18" type="noConversion"/>
  </si>
  <si>
    <t>HY512</t>
    <phoneticPr fontId="18" type="noConversion"/>
  </si>
  <si>
    <t>아스타나</t>
    <phoneticPr fontId="18" type="noConversion"/>
  </si>
  <si>
    <t>에어아스타나</t>
    <phoneticPr fontId="18" type="noConversion"/>
  </si>
  <si>
    <t>알마티</t>
    <phoneticPr fontId="18" type="noConversion"/>
  </si>
  <si>
    <t>KC960</t>
    <phoneticPr fontId="18" type="noConversion"/>
  </si>
  <si>
    <t>에티오피아항공</t>
    <phoneticPr fontId="18" type="noConversion"/>
  </si>
  <si>
    <t>OZ369</t>
    <phoneticPr fontId="18" type="noConversion"/>
  </si>
  <si>
    <t>CZ3062</t>
    <phoneticPr fontId="18" type="noConversion"/>
  </si>
  <si>
    <t>OZ357</t>
    <phoneticPr fontId="18" type="noConversion"/>
  </si>
  <si>
    <t>KE157</t>
    <phoneticPr fontId="18" type="noConversion"/>
  </si>
  <si>
    <t>ZE853</t>
    <phoneticPr fontId="18" type="noConversion"/>
  </si>
  <si>
    <t>장가계</t>
    <phoneticPr fontId="18" type="noConversion"/>
  </si>
  <si>
    <t>에어서울(RS/ASV)</t>
    <phoneticPr fontId="18" type="noConversion"/>
  </si>
  <si>
    <t>KE845</t>
    <phoneticPr fontId="18" type="noConversion"/>
  </si>
  <si>
    <t>KE861</t>
    <phoneticPr fontId="18" type="noConversion"/>
  </si>
  <si>
    <t>OZ323</t>
    <phoneticPr fontId="18" type="noConversion"/>
  </si>
  <si>
    <t>OZ3233</t>
    <phoneticPr fontId="18" type="noConversion"/>
  </si>
  <si>
    <t>중국샤먼항공(MF/CXA)</t>
    <phoneticPr fontId="18" type="noConversion"/>
  </si>
  <si>
    <t>MU5086</t>
    <phoneticPr fontId="18" type="noConversion"/>
  </si>
  <si>
    <t>대한항공(KE/KAL)</t>
    <phoneticPr fontId="18" type="noConversion"/>
  </si>
  <si>
    <t>중국국제항공(CA/CCA)</t>
    <phoneticPr fontId="18" type="noConversion"/>
  </si>
  <si>
    <t>산동항공(SC/CDG)</t>
    <phoneticPr fontId="18" type="noConversion"/>
  </si>
  <si>
    <t>KE893</t>
    <phoneticPr fontId="18" type="noConversion"/>
  </si>
  <si>
    <t>MU5052</t>
    <phoneticPr fontId="18" type="noConversion"/>
  </si>
  <si>
    <t>OZ361</t>
    <phoneticPr fontId="18" type="noConversion"/>
  </si>
  <si>
    <t>KE897</t>
    <phoneticPr fontId="18" type="noConversion"/>
  </si>
  <si>
    <t>OZ363</t>
    <phoneticPr fontId="18" type="noConversion"/>
  </si>
  <si>
    <t>CZ314</t>
    <phoneticPr fontId="18" type="noConversion"/>
  </si>
  <si>
    <t>MU5042</t>
    <phoneticPr fontId="18" type="noConversion"/>
  </si>
  <si>
    <t>OZ365</t>
    <phoneticPr fontId="18" type="noConversion"/>
  </si>
  <si>
    <t>MU5062</t>
    <phoneticPr fontId="18" type="noConversion"/>
  </si>
  <si>
    <t>MU5034</t>
    <phoneticPr fontId="18" type="noConversion"/>
  </si>
  <si>
    <t>상하이항공(FM/CSH)</t>
    <phoneticPr fontId="18" type="noConversion"/>
  </si>
  <si>
    <t>FM828</t>
    <phoneticPr fontId="18" type="noConversion"/>
  </si>
  <si>
    <t>CZ370</t>
    <phoneticPr fontId="18" type="noConversion"/>
  </si>
  <si>
    <t>KE895</t>
    <phoneticPr fontId="18" type="noConversion"/>
  </si>
  <si>
    <t>OZ367</t>
    <phoneticPr fontId="18" type="noConversion"/>
  </si>
  <si>
    <t>ZE871</t>
    <phoneticPr fontId="18" type="noConversion"/>
  </si>
  <si>
    <t>KE885</t>
    <phoneticPr fontId="18" type="noConversion"/>
  </si>
  <si>
    <t>MU2004</t>
    <phoneticPr fontId="18" type="noConversion"/>
  </si>
  <si>
    <t>OZ353</t>
    <phoneticPr fontId="18" type="noConversion"/>
  </si>
  <si>
    <t>CA440</t>
    <phoneticPr fontId="18" type="noConversion"/>
  </si>
  <si>
    <t>사천항공(3U/CSC)</t>
    <phoneticPr fontId="18" type="noConversion"/>
  </si>
  <si>
    <t>3U8904</t>
    <phoneticPr fontId="18" type="noConversion"/>
  </si>
  <si>
    <t>MU5022</t>
    <phoneticPr fontId="18" type="noConversion"/>
  </si>
  <si>
    <t>OZ3513</t>
    <phoneticPr fontId="18" type="noConversion"/>
  </si>
  <si>
    <t>RS811</t>
    <phoneticPr fontId="18" type="noConversion"/>
  </si>
  <si>
    <t>KE163</t>
    <phoneticPr fontId="18" type="noConversion"/>
  </si>
  <si>
    <t>CZ8130</t>
    <phoneticPr fontId="18" type="noConversion"/>
  </si>
  <si>
    <t>SC4988</t>
    <phoneticPr fontId="18" type="noConversion"/>
  </si>
  <si>
    <t>MU2044</t>
    <phoneticPr fontId="18" type="noConversion"/>
  </si>
  <si>
    <t>SC4620</t>
    <phoneticPr fontId="18" type="noConversion"/>
  </si>
  <si>
    <t>MU2040</t>
    <phoneticPr fontId="18" type="noConversion"/>
  </si>
  <si>
    <t>SC4618</t>
    <phoneticPr fontId="18" type="noConversion"/>
  </si>
  <si>
    <t>MU2034</t>
    <phoneticPr fontId="18" type="noConversion"/>
  </si>
  <si>
    <t>SC4082</t>
    <phoneticPr fontId="18" type="noConversion"/>
  </si>
  <si>
    <t>SC4778</t>
    <phoneticPr fontId="18" type="noConversion"/>
  </si>
  <si>
    <t>SC4722</t>
    <phoneticPr fontId="18" type="noConversion"/>
  </si>
  <si>
    <t>QW9902</t>
    <phoneticPr fontId="18" type="noConversion"/>
  </si>
  <si>
    <t>티웨이항공(TW/TWB)</t>
    <phoneticPr fontId="18" type="noConversion"/>
  </si>
  <si>
    <t>칭다오 에어라인(QW/QDA)</t>
    <phoneticPr fontId="18" type="noConversion"/>
  </si>
  <si>
    <t>TW607</t>
    <phoneticPr fontId="18" type="noConversion"/>
  </si>
  <si>
    <t>CA402</t>
    <phoneticPr fontId="18" type="noConversion"/>
  </si>
  <si>
    <t>7C8607</t>
    <phoneticPr fontId="18" type="noConversion"/>
  </si>
  <si>
    <t>CZ340</t>
    <phoneticPr fontId="18" type="noConversion"/>
  </si>
  <si>
    <t>KE159</t>
    <phoneticPr fontId="18" type="noConversion"/>
  </si>
  <si>
    <t>CA140</t>
    <phoneticPr fontId="18" type="noConversion"/>
  </si>
  <si>
    <t>OZ359</t>
    <phoneticPr fontId="18" type="noConversion"/>
  </si>
  <si>
    <t>9C8560</t>
    <phoneticPr fontId="18" type="noConversion"/>
  </si>
  <si>
    <t>KE813</t>
    <phoneticPr fontId="18" type="noConversion"/>
  </si>
  <si>
    <t>KE817</t>
    <phoneticPr fontId="18" type="noConversion"/>
  </si>
  <si>
    <t>7C8905</t>
    <phoneticPr fontId="18" type="noConversion"/>
  </si>
  <si>
    <t>CZ684</t>
    <phoneticPr fontId="18" type="noConversion"/>
  </si>
  <si>
    <t>OZ339</t>
    <phoneticPr fontId="18" type="noConversion"/>
  </si>
  <si>
    <t>CZ6088</t>
    <phoneticPr fontId="18" type="noConversion"/>
  </si>
  <si>
    <t>노선</t>
    <phoneticPr fontId="18" type="noConversion"/>
  </si>
  <si>
    <t>아시아나항공 (OZ/AAR)</t>
    <phoneticPr fontId="18" type="noConversion"/>
  </si>
  <si>
    <t>7C1408</t>
    <phoneticPr fontId="18" type="noConversion"/>
  </si>
  <si>
    <t>LJ223</t>
    <phoneticPr fontId="18" type="noConversion"/>
  </si>
  <si>
    <t>OZ112</t>
    <phoneticPr fontId="18" type="noConversion"/>
  </si>
  <si>
    <t>7C1302</t>
    <phoneticPr fontId="18" type="noConversion"/>
  </si>
  <si>
    <t>KE727</t>
    <phoneticPr fontId="18" type="noConversion"/>
  </si>
  <si>
    <t>TW283</t>
    <phoneticPr fontId="18" type="noConversion"/>
  </si>
  <si>
    <t>RS713</t>
    <phoneticPr fontId="18" type="noConversion"/>
  </si>
  <si>
    <t>OZ114</t>
    <phoneticPr fontId="18" type="noConversion"/>
  </si>
  <si>
    <t>LJ213</t>
    <phoneticPr fontId="18" type="noConversion"/>
  </si>
  <si>
    <t>KE725</t>
    <phoneticPr fontId="18" type="noConversion"/>
  </si>
  <si>
    <t>ZE613</t>
    <phoneticPr fontId="18" type="noConversion"/>
  </si>
  <si>
    <t>TW285</t>
    <phoneticPr fontId="18" type="noConversion"/>
  </si>
  <si>
    <t>7C1306</t>
    <phoneticPr fontId="18" type="noConversion"/>
  </si>
  <si>
    <t>OZ116</t>
    <phoneticPr fontId="18" type="noConversion"/>
  </si>
  <si>
    <t>KE721</t>
    <phoneticPr fontId="18" type="noConversion"/>
  </si>
  <si>
    <t>TW213</t>
    <phoneticPr fontId="18" type="noConversion"/>
  </si>
  <si>
    <t>이스타항공 (ZE/ESR)</t>
    <phoneticPr fontId="18" type="noConversion"/>
  </si>
  <si>
    <t>7C1106</t>
    <phoneticPr fontId="18" type="noConversion"/>
  </si>
  <si>
    <t>7C1402</t>
    <phoneticPr fontId="18" type="noConversion"/>
  </si>
  <si>
    <t>7C1404</t>
    <phoneticPr fontId="18" type="noConversion"/>
  </si>
  <si>
    <t>7C1406</t>
    <phoneticPr fontId="18" type="noConversion"/>
  </si>
  <si>
    <t>LJ221</t>
    <phoneticPr fontId="18" type="noConversion"/>
  </si>
  <si>
    <t>LJ225</t>
    <phoneticPr fontId="18" type="noConversion"/>
  </si>
  <si>
    <t>KE745</t>
    <phoneticPr fontId="18" type="noConversion"/>
  </si>
  <si>
    <t>KE743</t>
    <phoneticPr fontId="18" type="noConversion"/>
  </si>
  <si>
    <t>RS743</t>
    <phoneticPr fontId="18" type="noConversion"/>
  </si>
  <si>
    <t>LJ263</t>
    <phoneticPr fontId="18" type="noConversion"/>
  </si>
  <si>
    <t>7C1802</t>
    <phoneticPr fontId="18" type="noConversion"/>
  </si>
  <si>
    <t xml:space="preserve">나라 </t>
    <phoneticPr fontId="18" type="noConversion"/>
  </si>
  <si>
    <t>필리핀</t>
    <phoneticPr fontId="18" type="noConversion"/>
  </si>
  <si>
    <t>마닐라</t>
    <phoneticPr fontId="18" type="noConversion"/>
  </si>
  <si>
    <t>아시아나항공 ( OZ/AAR)</t>
    <phoneticPr fontId="18" type="noConversion"/>
  </si>
  <si>
    <t>OZ701</t>
    <phoneticPr fontId="18" type="noConversion"/>
  </si>
  <si>
    <t>OZ703</t>
    <phoneticPr fontId="18" type="noConversion"/>
  </si>
  <si>
    <t>제주항공 (7C/JJA)</t>
    <phoneticPr fontId="18" type="noConversion"/>
  </si>
  <si>
    <t>7C2305</t>
    <phoneticPr fontId="18" type="noConversion"/>
  </si>
  <si>
    <t>KE621</t>
    <phoneticPr fontId="18" type="noConversion"/>
  </si>
  <si>
    <t>KE623</t>
    <phoneticPr fontId="18" type="noConversion"/>
  </si>
  <si>
    <t>에어아시아 필리핀 (APG)</t>
    <phoneticPr fontId="18" type="noConversion"/>
  </si>
  <si>
    <t>Z2885</t>
    <phoneticPr fontId="18" type="noConversion"/>
  </si>
  <si>
    <t>Z2889</t>
    <phoneticPr fontId="18" type="noConversion"/>
  </si>
  <si>
    <t xml:space="preserve">세부퍼시픽항공(5J/CEB) </t>
    <phoneticPr fontId="18" type="noConversion"/>
  </si>
  <si>
    <t>5J187</t>
    <phoneticPr fontId="18" type="noConversion"/>
  </si>
  <si>
    <t>필리핀항공(PR/PAL)</t>
    <phoneticPr fontId="18" type="noConversion"/>
  </si>
  <si>
    <t>PR467</t>
    <phoneticPr fontId="18" type="noConversion"/>
  </si>
  <si>
    <t>PR469</t>
    <phoneticPr fontId="18" type="noConversion"/>
  </si>
  <si>
    <t>클라크필드</t>
    <phoneticPr fontId="18" type="noConversion"/>
  </si>
  <si>
    <t>7C4603</t>
    <phoneticPr fontId="18" type="noConversion"/>
  </si>
  <si>
    <t>진에어 (LJ/JNA)</t>
    <phoneticPr fontId="18" type="noConversion"/>
  </si>
  <si>
    <t>LJ023</t>
    <phoneticPr fontId="18" type="noConversion"/>
  </si>
  <si>
    <t>OZ707</t>
    <phoneticPr fontId="18" type="noConversion"/>
  </si>
  <si>
    <t>KE635</t>
    <phoneticPr fontId="18" type="noConversion"/>
  </si>
  <si>
    <t>티웨이항공</t>
    <phoneticPr fontId="18" type="noConversion"/>
  </si>
  <si>
    <t>TW147</t>
    <phoneticPr fontId="18" type="noConversion"/>
  </si>
  <si>
    <t>PR493</t>
    <phoneticPr fontId="18" type="noConversion"/>
  </si>
  <si>
    <t>팬퍼시픽항공</t>
    <phoneticPr fontId="18" type="noConversion"/>
  </si>
  <si>
    <t>에어아시아</t>
    <phoneticPr fontId="18" type="noConversion"/>
  </si>
  <si>
    <t>세부</t>
    <phoneticPr fontId="18" type="noConversion"/>
  </si>
  <si>
    <t>7C2405</t>
    <phoneticPr fontId="18" type="noConversion"/>
  </si>
  <si>
    <t>7C2407</t>
    <phoneticPr fontId="18" type="noConversion"/>
  </si>
  <si>
    <t>KE631</t>
    <phoneticPr fontId="18" type="noConversion"/>
  </si>
  <si>
    <t>LJ021</t>
    <phoneticPr fontId="18" type="noConversion"/>
  </si>
  <si>
    <t>LJ025</t>
    <phoneticPr fontId="18" type="noConversion"/>
  </si>
  <si>
    <t>LJ027</t>
    <phoneticPr fontId="18" type="noConversion"/>
  </si>
  <si>
    <t>OZ709</t>
    <phoneticPr fontId="18" type="noConversion"/>
  </si>
  <si>
    <t>5J129</t>
    <phoneticPr fontId="18" type="noConversion"/>
  </si>
  <si>
    <t>8Y601</t>
    <phoneticPr fontId="18" type="noConversion"/>
  </si>
  <si>
    <t>PR485</t>
    <phoneticPr fontId="18" type="noConversion"/>
  </si>
  <si>
    <t>필리핀에어아시아</t>
    <phoneticPr fontId="18" type="noConversion"/>
  </si>
  <si>
    <t>Z29047</t>
    <phoneticPr fontId="18" type="noConversion"/>
  </si>
  <si>
    <t xml:space="preserve">칼리보 </t>
    <phoneticPr fontId="18" type="noConversion"/>
  </si>
  <si>
    <t>RS531</t>
    <phoneticPr fontId="18" type="noConversion"/>
  </si>
  <si>
    <t>LJ039</t>
    <phoneticPr fontId="18" type="noConversion"/>
  </si>
  <si>
    <t>에어아시아 필리핀 (Z2/APG)</t>
    <phoneticPr fontId="18" type="noConversion"/>
  </si>
  <si>
    <t>Z2037</t>
    <phoneticPr fontId="18" type="noConversion"/>
  </si>
  <si>
    <t>Z2039</t>
    <phoneticPr fontId="18" type="noConversion"/>
  </si>
  <si>
    <t>5J181</t>
    <phoneticPr fontId="18" type="noConversion"/>
  </si>
  <si>
    <t>PR489</t>
    <phoneticPr fontId="18" type="noConversion"/>
  </si>
  <si>
    <t>팔라완</t>
    <phoneticPr fontId="18" type="noConversion"/>
  </si>
  <si>
    <t>ZE571</t>
    <phoneticPr fontId="18" type="noConversion"/>
  </si>
  <si>
    <t>베트남</t>
    <phoneticPr fontId="18" type="noConversion"/>
  </si>
  <si>
    <t>나트랑</t>
    <phoneticPr fontId="18" type="noConversion"/>
  </si>
  <si>
    <t>ZE563</t>
    <phoneticPr fontId="18" type="noConversion"/>
  </si>
  <si>
    <t>7C4907</t>
    <phoneticPr fontId="18" type="noConversion"/>
  </si>
  <si>
    <t>대한항공 (KE/KAL)</t>
    <phoneticPr fontId="18" type="noConversion"/>
  </si>
  <si>
    <t>KE467</t>
    <phoneticPr fontId="18" type="noConversion"/>
  </si>
  <si>
    <t>티웨이항공 (TW/TWB)</t>
    <phoneticPr fontId="18" type="noConversion"/>
  </si>
  <si>
    <t>TW157</t>
    <phoneticPr fontId="18" type="noConversion"/>
  </si>
  <si>
    <t>비엣젯항공 (VJ/VJC)</t>
    <phoneticPr fontId="18" type="noConversion"/>
  </si>
  <si>
    <t>VJ837</t>
    <phoneticPr fontId="18" type="noConversion"/>
  </si>
  <si>
    <t>VJ839</t>
    <phoneticPr fontId="18" type="noConversion"/>
  </si>
  <si>
    <t>베트남항공 (VN/HVN)</t>
    <phoneticPr fontId="18" type="noConversion"/>
  </si>
  <si>
    <t>VN441</t>
    <phoneticPr fontId="18" type="noConversion"/>
  </si>
  <si>
    <t xml:space="preserve">하노이 </t>
    <phoneticPr fontId="18" type="noConversion"/>
  </si>
  <si>
    <t>OZ733</t>
    <phoneticPr fontId="18" type="noConversion"/>
  </si>
  <si>
    <t>OZ729</t>
    <phoneticPr fontId="18" type="noConversion"/>
  </si>
  <si>
    <t>OZ</t>
    <phoneticPr fontId="18" type="noConversion"/>
  </si>
  <si>
    <t>제주항공 (7C/JJA)</t>
    <phoneticPr fontId="18" type="noConversion"/>
  </si>
  <si>
    <t>7C2803</t>
    <phoneticPr fontId="18" type="noConversion"/>
  </si>
  <si>
    <t>진에어 (LJ/JNA)</t>
    <phoneticPr fontId="18" type="noConversion"/>
  </si>
  <si>
    <t>LJ057</t>
    <phoneticPr fontId="18" type="noConversion"/>
  </si>
  <si>
    <t>대한항공(KE/KAL)</t>
    <phoneticPr fontId="18" type="noConversion"/>
  </si>
  <si>
    <t>KE479</t>
    <phoneticPr fontId="18" type="noConversion"/>
  </si>
  <si>
    <t>KE483</t>
    <phoneticPr fontId="18" type="noConversion"/>
  </si>
  <si>
    <t>KE679</t>
    <phoneticPr fontId="18" type="noConversion"/>
  </si>
  <si>
    <t>티웨이항공(TW/TWB)</t>
    <phoneticPr fontId="18" type="noConversion"/>
  </si>
  <si>
    <t>TW1445</t>
    <phoneticPr fontId="18" type="noConversion"/>
  </si>
  <si>
    <t>비엣젯항공(VJ/VJC)</t>
    <phoneticPr fontId="18" type="noConversion"/>
  </si>
  <si>
    <t>VJ963</t>
    <phoneticPr fontId="18" type="noConversion"/>
  </si>
  <si>
    <t>VJ961</t>
    <phoneticPr fontId="18" type="noConversion"/>
  </si>
  <si>
    <t>베트남항공(VN/HVN)</t>
    <phoneticPr fontId="18" type="noConversion"/>
  </si>
  <si>
    <t>VN415</t>
    <phoneticPr fontId="18" type="noConversion"/>
  </si>
  <si>
    <t>VN417</t>
    <phoneticPr fontId="18" type="noConversion"/>
  </si>
  <si>
    <t>푸꾸옥</t>
    <phoneticPr fontId="18" type="noConversion"/>
  </si>
  <si>
    <t>아시아나항공(OZ/AAR)</t>
    <phoneticPr fontId="18" type="noConversion"/>
  </si>
  <si>
    <t xml:space="preserve"> </t>
    <phoneticPr fontId="18" type="noConversion"/>
  </si>
  <si>
    <t>VJ975</t>
    <phoneticPr fontId="18" type="noConversion"/>
  </si>
  <si>
    <t>다낭</t>
    <phoneticPr fontId="18" type="noConversion"/>
  </si>
  <si>
    <t>아시아나항공( OZ/AAR)</t>
    <phoneticPr fontId="18" type="noConversion"/>
  </si>
  <si>
    <t>OZ755</t>
    <phoneticPr fontId="18" type="noConversion"/>
  </si>
  <si>
    <t xml:space="preserve">에어서울(RS/ASV) </t>
    <phoneticPr fontId="18" type="noConversion"/>
  </si>
  <si>
    <t>RS551</t>
    <phoneticPr fontId="18" type="noConversion"/>
  </si>
  <si>
    <t>이스타항공(ZE/ESR)</t>
    <phoneticPr fontId="18" type="noConversion"/>
  </si>
  <si>
    <t>ZE591</t>
    <phoneticPr fontId="18" type="noConversion"/>
  </si>
  <si>
    <t>ZE593</t>
    <phoneticPr fontId="18" type="noConversion"/>
  </si>
  <si>
    <t>7C2901</t>
    <phoneticPr fontId="18" type="noConversion"/>
  </si>
  <si>
    <t>7C2903</t>
    <phoneticPr fontId="18" type="noConversion"/>
  </si>
  <si>
    <t>LJ077</t>
    <phoneticPr fontId="18" type="noConversion"/>
  </si>
  <si>
    <t>LJ079</t>
    <phoneticPr fontId="18" type="noConversion"/>
  </si>
  <si>
    <t>LJ059</t>
    <phoneticPr fontId="18" type="noConversion"/>
  </si>
  <si>
    <t>대한항공 (KE/KAL)</t>
    <phoneticPr fontId="18" type="noConversion"/>
  </si>
  <si>
    <t>KE485</t>
    <phoneticPr fontId="18" type="noConversion"/>
  </si>
  <si>
    <t>KE463</t>
    <phoneticPr fontId="18" type="noConversion"/>
  </si>
  <si>
    <t>TW125</t>
    <phoneticPr fontId="18" type="noConversion"/>
  </si>
  <si>
    <t>TW127</t>
    <phoneticPr fontId="18" type="noConversion"/>
  </si>
  <si>
    <t>베트남항공 (VN/HVN)</t>
    <phoneticPr fontId="18" type="noConversion"/>
  </si>
  <si>
    <t>VN431</t>
    <phoneticPr fontId="18" type="noConversion"/>
  </si>
  <si>
    <t>VJ881</t>
    <phoneticPr fontId="18" type="noConversion"/>
  </si>
  <si>
    <t>VJ879</t>
    <phoneticPr fontId="18" type="noConversion"/>
  </si>
  <si>
    <t>VJ875</t>
    <phoneticPr fontId="18" type="noConversion"/>
  </si>
  <si>
    <t>뱀부항공(QH/BAV)</t>
    <phoneticPr fontId="18" type="noConversion"/>
  </si>
  <si>
    <t>QH483</t>
    <phoneticPr fontId="18" type="noConversion"/>
  </si>
  <si>
    <t>호찌민</t>
    <phoneticPr fontId="18" type="noConversion"/>
  </si>
  <si>
    <t>OZ731</t>
    <phoneticPr fontId="18" type="noConversion"/>
  </si>
  <si>
    <t>OZ735</t>
    <phoneticPr fontId="18" type="noConversion"/>
  </si>
  <si>
    <t>7C4703</t>
    <phoneticPr fontId="18" type="noConversion"/>
  </si>
  <si>
    <t>KE681</t>
    <phoneticPr fontId="18" type="noConversion"/>
  </si>
  <si>
    <t>KE683</t>
    <phoneticPr fontId="18" type="noConversion"/>
  </si>
  <si>
    <t>KE685</t>
    <phoneticPr fontId="18" type="noConversion"/>
  </si>
  <si>
    <t>티웨이항공 (TW/TWB)</t>
    <phoneticPr fontId="18" type="noConversion"/>
  </si>
  <si>
    <t>TW121</t>
    <phoneticPr fontId="18" type="noConversion"/>
  </si>
  <si>
    <t>VN409</t>
    <phoneticPr fontId="18" type="noConversion"/>
  </si>
  <si>
    <t>VN405</t>
    <phoneticPr fontId="18" type="noConversion"/>
  </si>
  <si>
    <t>VJ865</t>
    <phoneticPr fontId="18" type="noConversion"/>
  </si>
  <si>
    <t>VJ863</t>
    <phoneticPr fontId="18" type="noConversion"/>
  </si>
  <si>
    <t>달랏</t>
    <phoneticPr fontId="18" type="noConversion"/>
  </si>
  <si>
    <t>KE475</t>
    <phoneticPr fontId="18" type="noConversion"/>
  </si>
  <si>
    <t>하이퐁(카트비)</t>
    <phoneticPr fontId="18" type="noConversion"/>
  </si>
  <si>
    <t>비엣젯항공 (VJ/VJC)</t>
    <phoneticPr fontId="18" type="noConversion"/>
  </si>
  <si>
    <t>VJ925</t>
    <phoneticPr fontId="18" type="noConversion"/>
  </si>
  <si>
    <t xml:space="preserve">라오스 </t>
    <phoneticPr fontId="18" type="noConversion"/>
  </si>
  <si>
    <t>비엔티안</t>
    <phoneticPr fontId="18" type="noConversion"/>
  </si>
  <si>
    <t>7C4303</t>
    <phoneticPr fontId="18" type="noConversion"/>
  </si>
  <si>
    <t>LJ051</t>
    <phoneticPr fontId="18" type="noConversion"/>
  </si>
  <si>
    <t>TW131</t>
    <phoneticPr fontId="18" type="noConversion"/>
  </si>
  <si>
    <t>라오항공 (QV/LAO)</t>
    <phoneticPr fontId="18" type="noConversion"/>
  </si>
  <si>
    <t xml:space="preserve">미얀마 </t>
    <phoneticPr fontId="18" type="noConversion"/>
  </si>
  <si>
    <t>양곤</t>
    <phoneticPr fontId="18" type="noConversion"/>
  </si>
  <si>
    <t>KE471</t>
    <phoneticPr fontId="18" type="noConversion"/>
  </si>
  <si>
    <t>캄보디아</t>
    <phoneticPr fontId="18" type="noConversion"/>
  </si>
  <si>
    <t>시엠립</t>
    <phoneticPr fontId="18" type="noConversion"/>
  </si>
  <si>
    <t>에어서울 (RS/ASV)</t>
    <phoneticPr fontId="18" type="noConversion"/>
  </si>
  <si>
    <t>RS545</t>
    <phoneticPr fontId="18" type="noConversion"/>
  </si>
  <si>
    <t>프놈펜</t>
    <phoneticPr fontId="18" type="noConversion"/>
  </si>
  <si>
    <t>KE689</t>
    <phoneticPr fontId="18" type="noConversion"/>
  </si>
  <si>
    <t>아시아나항공 (OZ/AAR)</t>
    <phoneticPr fontId="18" type="noConversion"/>
  </si>
  <si>
    <t>OZ739</t>
    <phoneticPr fontId="18" type="noConversion"/>
  </si>
  <si>
    <t>인도</t>
    <phoneticPr fontId="18" type="noConversion"/>
  </si>
  <si>
    <t>뭄바이</t>
    <phoneticPr fontId="18" type="noConversion"/>
  </si>
  <si>
    <t>KE655</t>
    <phoneticPr fontId="18" type="noConversion"/>
  </si>
  <si>
    <t xml:space="preserve">델리 </t>
    <phoneticPr fontId="18" type="noConversion"/>
  </si>
  <si>
    <t>KE</t>
    <phoneticPr fontId="18" type="noConversion"/>
  </si>
  <si>
    <t>에어인디아 (AI/AIC)</t>
    <phoneticPr fontId="18" type="noConversion"/>
  </si>
  <si>
    <t>AL313</t>
    <phoneticPr fontId="18" type="noConversion"/>
  </si>
  <si>
    <t>이스타항공</t>
    <phoneticPr fontId="18" type="noConversion"/>
  </si>
  <si>
    <t>ZE521</t>
    <phoneticPr fontId="18" type="noConversion"/>
  </si>
  <si>
    <t>7C2001</t>
    <phoneticPr fontId="18" type="noConversion"/>
  </si>
  <si>
    <t>LJ125</t>
    <phoneticPr fontId="18" type="noConversion"/>
  </si>
  <si>
    <t>LJ121</t>
    <phoneticPr fontId="18" type="noConversion"/>
  </si>
  <si>
    <t xml:space="preserve"> TW107</t>
    <phoneticPr fontId="18" type="noConversion"/>
  </si>
  <si>
    <t>NX821</t>
    <phoneticPr fontId="18" type="noConversion"/>
  </si>
  <si>
    <t>NX825</t>
    <phoneticPr fontId="18" type="noConversion"/>
  </si>
  <si>
    <t>KE657</t>
    <phoneticPr fontId="18" type="noConversion"/>
  </si>
  <si>
    <t>KE651</t>
    <phoneticPr fontId="18" type="noConversion"/>
  </si>
  <si>
    <t>KE659</t>
    <phoneticPr fontId="18" type="noConversion"/>
  </si>
  <si>
    <t>OZ741</t>
    <phoneticPr fontId="18" type="noConversion"/>
  </si>
  <si>
    <t xml:space="preserve"> 7C2201</t>
    <phoneticPr fontId="18" type="noConversion"/>
  </si>
  <si>
    <t>LJ001</t>
    <phoneticPr fontId="18" type="noConversion"/>
  </si>
  <si>
    <t>TW101</t>
    <phoneticPr fontId="18" type="noConversion"/>
  </si>
  <si>
    <t>ZE511</t>
    <phoneticPr fontId="18" type="noConversion"/>
  </si>
  <si>
    <t>타이항공(TG/THA)</t>
    <phoneticPr fontId="18" type="noConversion"/>
  </si>
  <si>
    <t>TG659</t>
    <phoneticPr fontId="18" type="noConversion"/>
  </si>
  <si>
    <t>TG657</t>
    <phoneticPr fontId="18" type="noConversion"/>
  </si>
  <si>
    <t>TG689</t>
    <phoneticPr fontId="18" type="noConversion"/>
  </si>
  <si>
    <t>TG635</t>
    <phoneticPr fontId="18" type="noConversion"/>
  </si>
  <si>
    <t>TG655</t>
    <phoneticPr fontId="18" type="noConversion"/>
  </si>
  <si>
    <t>OZ747</t>
    <phoneticPr fontId="18" type="noConversion"/>
  </si>
  <si>
    <t>KE637</t>
    <phoneticPr fontId="18" type="noConversion"/>
  </si>
  <si>
    <t>TW103</t>
    <phoneticPr fontId="18" type="noConversion"/>
  </si>
  <si>
    <t>7C4205</t>
    <phoneticPr fontId="18" type="noConversion"/>
  </si>
  <si>
    <t>KE667</t>
    <phoneticPr fontId="18" type="noConversion"/>
  </si>
  <si>
    <t>KE691</t>
    <phoneticPr fontId="18" type="noConversion"/>
  </si>
  <si>
    <t>KE693</t>
    <phoneticPr fontId="18" type="noConversion"/>
  </si>
  <si>
    <t>OZ711</t>
    <phoneticPr fontId="18" type="noConversion"/>
  </si>
  <si>
    <t>OZ713</t>
    <phoneticPr fontId="18" type="noConversion"/>
  </si>
  <si>
    <t>7C2601</t>
    <phoneticPr fontId="18" type="noConversion"/>
  </si>
  <si>
    <t>LJ081</t>
    <phoneticPr fontId="18" type="noConversion"/>
  </si>
  <si>
    <t>ZE881</t>
    <phoneticPr fontId="18" type="noConversion"/>
  </si>
  <si>
    <t>중화항공(CI/CAL)</t>
    <phoneticPr fontId="18" type="noConversion"/>
  </si>
  <si>
    <t>CI161</t>
    <phoneticPr fontId="18" type="noConversion"/>
  </si>
  <si>
    <t>CI149</t>
    <phoneticPr fontId="18" type="noConversion"/>
  </si>
  <si>
    <t>CI163</t>
    <phoneticPr fontId="18" type="noConversion"/>
  </si>
  <si>
    <t>유니항공(B7/UIA)</t>
    <phoneticPr fontId="18" type="noConversion"/>
  </si>
  <si>
    <t>B7169</t>
    <phoneticPr fontId="18" type="noConversion"/>
  </si>
  <si>
    <t>BR149</t>
    <phoneticPr fontId="18" type="noConversion"/>
  </si>
  <si>
    <t>BR169</t>
    <phoneticPr fontId="18" type="noConversion"/>
  </si>
  <si>
    <t>BR159</t>
    <phoneticPr fontId="18" type="noConversion"/>
  </si>
  <si>
    <t>TW669</t>
    <phoneticPr fontId="18" type="noConversion"/>
  </si>
  <si>
    <t>BR187</t>
    <phoneticPr fontId="18" type="noConversion"/>
  </si>
  <si>
    <t>OZ717</t>
    <phoneticPr fontId="18" type="noConversion"/>
  </si>
  <si>
    <t>7C4501</t>
    <phoneticPr fontId="18" type="noConversion"/>
  </si>
  <si>
    <t>TW671</t>
    <phoneticPr fontId="18" type="noConversion"/>
  </si>
  <si>
    <t>ZE823</t>
    <phoneticPr fontId="18" type="noConversion"/>
  </si>
  <si>
    <t>KE603</t>
    <phoneticPr fontId="18" type="noConversion"/>
  </si>
  <si>
    <t>KE613</t>
    <phoneticPr fontId="18" type="noConversion"/>
  </si>
  <si>
    <t>KE601</t>
    <phoneticPr fontId="18" type="noConversion"/>
  </si>
  <si>
    <t>KE607</t>
    <phoneticPr fontId="18" type="noConversion"/>
  </si>
  <si>
    <t>KE611</t>
    <phoneticPr fontId="18" type="noConversion"/>
  </si>
  <si>
    <t>OZ721</t>
    <phoneticPr fontId="18" type="noConversion"/>
  </si>
  <si>
    <t>OZ745</t>
    <phoneticPr fontId="18" type="noConversion"/>
  </si>
  <si>
    <t>OZ9293</t>
    <phoneticPr fontId="18" type="noConversion"/>
  </si>
  <si>
    <t>7C2107</t>
    <phoneticPr fontId="18" type="noConversion"/>
  </si>
  <si>
    <t>LJ113</t>
    <phoneticPr fontId="18" type="noConversion"/>
  </si>
  <si>
    <t>ZE931</t>
    <phoneticPr fontId="18" type="noConversion"/>
  </si>
  <si>
    <t>RS501</t>
    <phoneticPr fontId="18" type="noConversion"/>
  </si>
  <si>
    <t>홍콩항공(HX/CRK)</t>
    <phoneticPr fontId="18" type="noConversion"/>
  </si>
  <si>
    <t>HX467</t>
    <phoneticPr fontId="18" type="noConversion"/>
  </si>
  <si>
    <t>HX629</t>
    <phoneticPr fontId="18" type="noConversion"/>
  </si>
  <si>
    <t>HX623</t>
    <phoneticPr fontId="18" type="noConversion"/>
  </si>
  <si>
    <t>캐세이퍼시픽항공(CX/CPA)</t>
    <phoneticPr fontId="18" type="noConversion"/>
  </si>
  <si>
    <t>CX</t>
    <phoneticPr fontId="18" type="noConversion"/>
  </si>
  <si>
    <t>홍콩익스프레스항공(UO/HKE)</t>
    <phoneticPr fontId="18" type="noConversion"/>
  </si>
  <si>
    <t>UO</t>
    <phoneticPr fontId="18" type="noConversion"/>
  </si>
  <si>
    <t>OZ751</t>
    <phoneticPr fontId="18" type="noConversion"/>
  </si>
  <si>
    <t>OZ753</t>
    <phoneticPr fontId="18" type="noConversion"/>
  </si>
  <si>
    <t>KE643</t>
    <phoneticPr fontId="18" type="noConversion"/>
  </si>
  <si>
    <t>KE645</t>
    <phoneticPr fontId="18" type="noConversion"/>
  </si>
  <si>
    <t>KE647</t>
    <phoneticPr fontId="18" type="noConversion"/>
  </si>
  <si>
    <t>SQ607</t>
    <phoneticPr fontId="18" type="noConversion"/>
  </si>
  <si>
    <t>SQ611</t>
    <phoneticPr fontId="18" type="noConversion"/>
  </si>
  <si>
    <t>SQ609</t>
    <phoneticPr fontId="18" type="noConversion"/>
  </si>
  <si>
    <t>SQ603</t>
    <phoneticPr fontId="18" type="noConversion"/>
  </si>
  <si>
    <t>스쿠트항공(TR/TGW)</t>
    <phoneticPr fontId="18" type="noConversion"/>
  </si>
  <si>
    <t>TR897</t>
    <phoneticPr fontId="18" type="noConversion"/>
  </si>
  <si>
    <t>KE473</t>
    <phoneticPr fontId="18" type="noConversion"/>
  </si>
  <si>
    <t>KE633</t>
    <phoneticPr fontId="18" type="noConversion"/>
  </si>
  <si>
    <t>KE329</t>
    <phoneticPr fontId="18" type="noConversion"/>
  </si>
  <si>
    <t>GA</t>
    <phoneticPr fontId="18" type="noConversion"/>
  </si>
  <si>
    <t>OZ761</t>
    <phoneticPr fontId="18" type="noConversion"/>
  </si>
  <si>
    <t>KE627</t>
    <phoneticPr fontId="18" type="noConversion"/>
  </si>
  <si>
    <t>GA879</t>
    <phoneticPr fontId="18" type="noConversion"/>
  </si>
  <si>
    <t>KE671</t>
    <phoneticPr fontId="18" type="noConversion"/>
  </si>
  <si>
    <t>MH039</t>
    <phoneticPr fontId="18" type="noConversion"/>
  </si>
  <si>
    <t>MH067</t>
    <phoneticPr fontId="18" type="noConversion"/>
  </si>
  <si>
    <t>D7</t>
    <phoneticPr fontId="18" type="noConversion"/>
  </si>
  <si>
    <t>RS541</t>
    <phoneticPr fontId="18" type="noConversion"/>
  </si>
  <si>
    <t>ZE501</t>
    <phoneticPr fontId="18" type="noConversion"/>
  </si>
  <si>
    <t>7C2507</t>
    <phoneticPr fontId="18" type="noConversion"/>
  </si>
  <si>
    <t>LJ063</t>
    <phoneticPr fontId="18" type="noConversion"/>
  </si>
  <si>
    <t>LJ061</t>
    <phoneticPr fontId="18" type="noConversion"/>
  </si>
  <si>
    <t>LJ095</t>
    <phoneticPr fontId="18" type="noConversion"/>
  </si>
  <si>
    <t>KE695</t>
    <phoneticPr fontId="18" type="noConversion"/>
  </si>
  <si>
    <t>반다르세리베가완</t>
    <phoneticPr fontId="18" type="noConversion"/>
  </si>
  <si>
    <t>BI652</t>
    <phoneticPr fontId="18" type="noConversion"/>
  </si>
  <si>
    <t>항공사</t>
    <phoneticPr fontId="18" type="noConversion"/>
  </si>
  <si>
    <t>항공사 코드</t>
    <phoneticPr fontId="18" type="noConversion"/>
  </si>
  <si>
    <t>아메리칸항공</t>
    <phoneticPr fontId="18" type="noConversion"/>
  </si>
  <si>
    <t>유나이티드항공</t>
    <phoneticPr fontId="18" type="noConversion"/>
  </si>
  <si>
    <t>B789</t>
    <phoneticPr fontId="18" type="noConversion"/>
  </si>
  <si>
    <t>델타항공</t>
    <phoneticPr fontId="18" type="noConversion"/>
  </si>
  <si>
    <t>A339</t>
    <phoneticPr fontId="18" type="noConversion"/>
  </si>
  <si>
    <t>하와이안항공</t>
    <phoneticPr fontId="18" type="noConversion"/>
  </si>
  <si>
    <t>아에로멕시코</t>
    <phoneticPr fontId="18" type="noConversion"/>
  </si>
  <si>
    <t>B787</t>
    <phoneticPr fontId="18" type="noConversion"/>
  </si>
  <si>
    <t>에어캐나다</t>
    <phoneticPr fontId="18" type="noConversion"/>
  </si>
  <si>
    <t>B77W</t>
    <phoneticPr fontId="18" type="noConversion"/>
  </si>
  <si>
    <t>에어서울</t>
    <phoneticPr fontId="18" type="noConversion"/>
  </si>
  <si>
    <t>RS103/105</t>
    <phoneticPr fontId="18" type="noConversion"/>
  </si>
  <si>
    <t>A321</t>
    <phoneticPr fontId="18" type="noConversion"/>
  </si>
  <si>
    <t>진에어</t>
    <phoneticPr fontId="18" type="noConversion"/>
  </si>
  <si>
    <t>LJ643/645</t>
    <phoneticPr fontId="18" type="noConversion"/>
  </si>
  <si>
    <t>B738</t>
    <phoneticPr fontId="18" type="noConversion"/>
  </si>
  <si>
    <t>호주/뉴질랜드</t>
    <phoneticPr fontId="18" type="noConversion"/>
  </si>
  <si>
    <t xml:space="preserve">항공편 </t>
    <phoneticPr fontId="18" type="noConversion"/>
  </si>
  <si>
    <t>공급좌석</t>
    <phoneticPr fontId="18" type="noConversion"/>
  </si>
  <si>
    <t>파리</t>
    <phoneticPr fontId="18" type="noConversion"/>
  </si>
  <si>
    <t>대한항공(KE/KAL)</t>
    <phoneticPr fontId="18" type="noConversion"/>
  </si>
  <si>
    <t>KE903</t>
    <phoneticPr fontId="18" type="noConversion"/>
  </si>
  <si>
    <t>리스본</t>
    <phoneticPr fontId="18" type="noConversion"/>
  </si>
  <si>
    <t>아시아나항공</t>
    <phoneticPr fontId="18" type="noConversion"/>
  </si>
  <si>
    <t>카이로</t>
    <phoneticPr fontId="18" type="noConversion"/>
  </si>
  <si>
    <t xml:space="preserve">점유율 </t>
  </si>
  <si>
    <t xml:space="preserve">국적 FSC  </t>
  </si>
  <si>
    <t>국적 LCC</t>
  </si>
  <si>
    <t>외항사</t>
  </si>
  <si>
    <t xml:space="preserve">항공사별 점유율 
(원그래프) </t>
    <phoneticPr fontId="18" type="noConversion"/>
  </si>
  <si>
    <t>춘추항공 (9C/CQH)</t>
    <phoneticPr fontId="18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</si>
</sst>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 "/>
    <numFmt numFmtId="177" formatCode="0.0%"/>
    <numFmt numFmtId="178" formatCode="0.0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176" fontId="20" fillId="0" borderId="10" xfId="0" applyNumberFormat="1" applyFont="1" applyBorder="1" applyAlignment="1">
      <alignment horizontal="center" vertical="center"/>
    </xf>
    <xf numFmtId="0" fontId="0" fillId="33" borderId="10" xfId="0" applyFill="1" applyBorder="1">
      <alignment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9" fontId="19" fillId="33" borderId="10" xfId="0" applyNumberFormat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6" fontId="20" fillId="34" borderId="10" xfId="0" applyNumberFormat="1" applyFont="1" applyFill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41" fontId="0" fillId="33" borderId="10" xfId="42" applyFont="1" applyFill="1" applyBorder="1" applyAlignment="1">
      <alignment horizontal="center" vertical="center"/>
    </xf>
    <xf numFmtId="177" fontId="0" fillId="33" borderId="10" xfId="0" applyNumberFormat="1" applyFill="1" applyBorder="1" applyAlignment="1">
      <alignment horizontal="center" vertical="center"/>
    </xf>
    <xf numFmtId="177" fontId="0" fillId="33" borderId="10" xfId="43" applyNumberFormat="1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41" fontId="0" fillId="0" borderId="10" xfId="42" applyFont="1" applyBorder="1">
      <alignment vertical="center"/>
    </xf>
    <xf numFmtId="178" fontId="0" fillId="0" borderId="10" xfId="0" applyNumberFormat="1" applyBorder="1">
      <alignment vertical="center"/>
    </xf>
    <xf numFmtId="178" fontId="0" fillId="35" borderId="10" xfId="0" applyNumberFormat="1" applyFill="1" applyBorder="1">
      <alignment vertical="center"/>
    </xf>
    <xf numFmtId="0" fontId="0" fillId="35" borderId="10" xfId="0" applyFill="1" applyBorder="1">
      <alignment vertical="center"/>
    </xf>
    <xf numFmtId="0" fontId="0" fillId="0" borderId="10" xfId="0" applyFill="1" applyBorder="1">
      <alignment vertical="center"/>
    </xf>
    <xf numFmtId="41" fontId="0" fillId="0" borderId="10" xfId="42" applyFont="1" applyFill="1" applyBorder="1">
      <alignment vertical="center"/>
    </xf>
    <xf numFmtId="41" fontId="0" fillId="33" borderId="10" xfId="42" applyFont="1" applyFill="1" applyBorder="1">
      <alignment vertical="center"/>
    </xf>
    <xf numFmtId="177" fontId="0" fillId="0" borderId="0" xfId="0" applyNumberFormat="1">
      <alignment vertical="center"/>
    </xf>
    <xf numFmtId="0" fontId="19" fillId="36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177" fontId="22" fillId="0" borderId="10" xfId="0" applyNumberFormat="1" applyFont="1" applyFill="1" applyBorder="1" applyAlignment="1">
      <alignment horizontal="center" vertical="center"/>
    </xf>
    <xf numFmtId="176" fontId="22" fillId="37" borderId="10" xfId="0" applyNumberFormat="1" applyFont="1" applyFill="1" applyBorder="1" applyAlignment="1">
      <alignment horizontal="center" vertical="center"/>
    </xf>
    <xf numFmtId="3" fontId="22" fillId="37" borderId="10" xfId="0" applyNumberFormat="1" applyFont="1" applyFill="1" applyBorder="1" applyAlignment="1">
      <alignment horizontal="center" vertical="center"/>
    </xf>
    <xf numFmtId="177" fontId="19" fillId="37" borderId="10" xfId="0" applyNumberFormat="1" applyFont="1" applyFill="1" applyBorder="1" applyAlignment="1">
      <alignment horizontal="center" vertical="center"/>
    </xf>
    <xf numFmtId="3" fontId="22" fillId="0" borderId="1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76" fontId="22" fillId="0" borderId="16" xfId="0" applyNumberFormat="1" applyFont="1" applyFill="1" applyBorder="1" applyAlignment="1">
      <alignment horizontal="center" vertical="center"/>
    </xf>
    <xf numFmtId="3" fontId="22" fillId="0" borderId="16" xfId="0" applyNumberFormat="1" applyFont="1" applyBorder="1" applyAlignment="1">
      <alignment horizontal="center" vertical="center"/>
    </xf>
    <xf numFmtId="177" fontId="22" fillId="0" borderId="16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176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Border="1" applyAlignment="1">
      <alignment horizontal="center" vertical="center"/>
    </xf>
    <xf numFmtId="177" fontId="22" fillId="0" borderId="18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2" fillId="0" borderId="19" xfId="0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4" borderId="22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9" fontId="0" fillId="0" borderId="0" xfId="0" applyNumberFormat="1">
      <alignment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0" fillId="34" borderId="22" xfId="0" applyFill="1" applyBorder="1" applyAlignment="1">
      <alignment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0" xfId="0" applyNumberForma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1" fontId="0" fillId="0" borderId="10" xfId="42" applyFont="1" applyBorder="1" applyAlignment="1">
      <alignment horizontal="center" vertical="center"/>
    </xf>
    <xf numFmtId="41" fontId="0" fillId="0" borderId="10" xfId="42" applyFont="1" applyFill="1" applyBorder="1" applyAlignment="1">
      <alignment horizontal="center" vertical="center"/>
    </xf>
    <xf numFmtId="177" fontId="0" fillId="0" borderId="10" xfId="43" applyNumberFormat="1" applyFont="1" applyBorder="1" applyAlignment="1">
      <alignment horizontal="center" vertical="center"/>
    </xf>
    <xf numFmtId="0" fontId="19" fillId="36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4" borderId="13" xfId="0" applyFill="1" applyBorder="1" applyAlignment="1">
      <alignment vertical="center"/>
    </xf>
    <xf numFmtId="0" fontId="0" fillId="34" borderId="13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7" fontId="0" fillId="34" borderId="31" xfId="0" applyNumberFormat="1" applyFill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8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0" fontId="19" fillId="33" borderId="38" xfId="0" applyFont="1" applyFill="1" applyBorder="1" applyAlignment="1">
      <alignment horizontal="center" vertical="center"/>
    </xf>
    <xf numFmtId="9" fontId="19" fillId="33" borderId="39" xfId="0" applyNumberFormat="1" applyFont="1" applyFill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34" borderId="42" xfId="0" applyNumberFormat="1" applyFill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24" xfId="0" applyNumberFormat="1" applyFill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0" fontId="0" fillId="33" borderId="38" xfId="0" applyFill="1" applyBorder="1">
      <alignment vertical="center"/>
    </xf>
    <xf numFmtId="0" fontId="0" fillId="33" borderId="26" xfId="0" applyFill="1" applyBorder="1">
      <alignment vertical="center"/>
    </xf>
    <xf numFmtId="0" fontId="0" fillId="33" borderId="25" xfId="0" applyFill="1" applyBorder="1">
      <alignment vertical="center"/>
    </xf>
    <xf numFmtId="0" fontId="0" fillId="33" borderId="43" xfId="0" applyFill="1" applyBorder="1">
      <alignment vertical="center"/>
    </xf>
    <xf numFmtId="177" fontId="0" fillId="34" borderId="33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42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44" xfId="0" applyFont="1" applyFill="1" applyBorder="1" applyAlignment="1">
      <alignment horizontal="center" vertical="center"/>
    </xf>
    <xf numFmtId="41" fontId="19" fillId="33" borderId="13" xfId="42" applyFont="1" applyFill="1" applyBorder="1" applyAlignment="1">
      <alignment horizontal="center" vertical="center"/>
    </xf>
    <xf numFmtId="177" fontId="19" fillId="33" borderId="13" xfId="0" applyNumberFormat="1" applyFont="1" applyFill="1" applyBorder="1" applyAlignment="1">
      <alignment horizontal="center" vertical="center"/>
    </xf>
    <xf numFmtId="41" fontId="0" fillId="0" borderId="21" xfId="42" applyFont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0" fillId="0" borderId="22" xfId="42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1" fontId="0" fillId="0" borderId="12" xfId="42" applyFont="1" applyBorder="1" applyAlignment="1">
      <alignment horizontal="center" vertical="center"/>
    </xf>
    <xf numFmtId="41" fontId="0" fillId="0" borderId="21" xfId="42" applyFont="1" applyFill="1" applyBorder="1" applyAlignment="1">
      <alignment horizontal="center" vertical="center"/>
    </xf>
    <xf numFmtId="41" fontId="0" fillId="0" borderId="13" xfId="42" applyFon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41" fontId="0" fillId="35" borderId="10" xfId="42" applyFont="1" applyFill="1" applyBorder="1" applyAlignment="1">
      <alignment horizontal="center" vertical="center"/>
    </xf>
    <xf numFmtId="177" fontId="0" fillId="35" borderId="24" xfId="0" applyNumberFormat="1" applyFill="1" applyBorder="1" applyAlignment="1">
      <alignment horizontal="center" vertical="center"/>
    </xf>
    <xf numFmtId="0" fontId="0" fillId="35" borderId="21" xfId="0" applyFill="1" applyBorder="1" applyAlignment="1">
      <alignment horizontal="center" vertical="center"/>
    </xf>
    <xf numFmtId="41" fontId="0" fillId="35" borderId="21" xfId="42" applyFont="1" applyFill="1" applyBorder="1" applyAlignment="1">
      <alignment horizontal="center" vertical="center"/>
    </xf>
    <xf numFmtId="177" fontId="0" fillId="35" borderId="28" xfId="0" applyNumberFormat="1" applyFill="1" applyBorder="1" applyAlignment="1">
      <alignment horizontal="center" vertical="center"/>
    </xf>
    <xf numFmtId="0" fontId="0" fillId="35" borderId="22" xfId="0" applyFill="1" applyBorder="1" applyAlignment="1">
      <alignment horizontal="center" vertical="center"/>
    </xf>
    <xf numFmtId="41" fontId="0" fillId="35" borderId="22" xfId="42" applyFont="1" applyFill="1" applyBorder="1" applyAlignment="1">
      <alignment horizontal="center" vertical="center"/>
    </xf>
    <xf numFmtId="0" fontId="0" fillId="35" borderId="13" xfId="0" applyFill="1" applyBorder="1" applyAlignment="1">
      <alignment horizontal="center" vertical="center"/>
    </xf>
    <xf numFmtId="41" fontId="0" fillId="35" borderId="13" xfId="42" applyFont="1" applyFill="1" applyBorder="1" applyAlignment="1">
      <alignment horizontal="center" vertical="center"/>
    </xf>
    <xf numFmtId="41" fontId="0" fillId="0" borderId="22" xfId="42" applyFont="1" applyFill="1" applyBorder="1" applyAlignment="1">
      <alignment horizontal="center" vertical="center"/>
    </xf>
    <xf numFmtId="41" fontId="0" fillId="0" borderId="23" xfId="42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1" fontId="0" fillId="0" borderId="50" xfId="42" applyFont="1" applyFill="1" applyBorder="1" applyAlignment="1">
      <alignment horizontal="center" vertical="center"/>
    </xf>
    <xf numFmtId="41" fontId="0" fillId="0" borderId="50" xfId="42" applyFont="1" applyBorder="1" applyAlignment="1">
      <alignment horizontal="center" vertical="center"/>
    </xf>
    <xf numFmtId="177" fontId="0" fillId="0" borderId="51" xfId="0" applyNumberFormat="1" applyBorder="1" applyAlignment="1">
      <alignment horizontal="center" vertical="center"/>
    </xf>
    <xf numFmtId="0" fontId="0" fillId="33" borderId="47" xfId="0" applyFill="1" applyBorder="1" applyAlignment="1">
      <alignment horizontal="center" vertical="center"/>
    </xf>
    <xf numFmtId="0" fontId="0" fillId="33" borderId="23" xfId="0" applyFill="1" applyBorder="1" applyAlignment="1">
      <alignment horizontal="center" vertical="center"/>
    </xf>
    <xf numFmtId="41" fontId="0" fillId="33" borderId="23" xfId="42" applyFont="1" applyFill="1" applyBorder="1" applyAlignment="1">
      <alignment horizontal="center" vertical="center"/>
    </xf>
    <xf numFmtId="177" fontId="0" fillId="33" borderId="52" xfId="0" applyNumberFormat="1" applyFill="1" applyBorder="1" applyAlignment="1">
      <alignment horizontal="center" vertical="center"/>
    </xf>
    <xf numFmtId="41" fontId="0" fillId="0" borderId="14" xfId="42" applyFont="1" applyFill="1" applyBorder="1" applyAlignment="1">
      <alignment horizontal="center" vertical="center"/>
    </xf>
    <xf numFmtId="177" fontId="0" fillId="33" borderId="42" xfId="0" applyNumberFormat="1" applyFill="1" applyBorder="1" applyAlignment="1">
      <alignment horizontal="center" vertical="center"/>
    </xf>
    <xf numFmtId="41" fontId="0" fillId="0" borderId="12" xfId="42" applyFont="1" applyFill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41" fontId="0" fillId="0" borderId="34" xfId="42" applyFont="1" applyFill="1" applyBorder="1" applyAlignment="1">
      <alignment horizontal="center" vertical="center"/>
    </xf>
    <xf numFmtId="41" fontId="0" fillId="0" borderId="34" xfId="42" applyFont="1" applyBorder="1" applyAlignment="1">
      <alignment horizontal="center" vertical="center"/>
    </xf>
    <xf numFmtId="41" fontId="0" fillId="33" borderId="12" xfId="42" applyFont="1" applyFill="1" applyBorder="1" applyAlignment="1">
      <alignment horizontal="center" vertical="center"/>
    </xf>
    <xf numFmtId="177" fontId="0" fillId="33" borderId="20" xfId="0" applyNumberForma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7" fontId="0" fillId="0" borderId="10" xfId="0" applyNumberFormat="1" applyBorder="1">
      <alignment vertical="center"/>
    </xf>
    <xf numFmtId="177" fontId="20" fillId="0" borderId="10" xfId="0" applyNumberFormat="1" applyFont="1" applyBorder="1" applyAlignment="1">
      <alignment horizontal="center" vertical="center"/>
    </xf>
    <xf numFmtId="177" fontId="20" fillId="34" borderId="10" xfId="0" applyNumberFormat="1" applyFont="1" applyFill="1" applyBorder="1" applyAlignment="1">
      <alignment horizontal="center" vertical="center"/>
    </xf>
    <xf numFmtId="177" fontId="19" fillId="33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4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34" borderId="0" xfId="0" applyFill="1" applyBorder="1">
      <alignment vertical="center"/>
    </xf>
    <xf numFmtId="0" fontId="0" fillId="34" borderId="13" xfId="0" applyFill="1" applyBorder="1" applyAlignment="1">
      <alignment horizontal="right" vertical="center"/>
    </xf>
    <xf numFmtId="0" fontId="0" fillId="34" borderId="13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9" fontId="19" fillId="33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0" fontId="0" fillId="34" borderId="22" xfId="0" applyFill="1" applyBorder="1" applyAlignment="1">
      <alignment horizontal="right" vertical="center"/>
    </xf>
    <xf numFmtId="177" fontId="0" fillId="34" borderId="56" xfId="0" applyNumberFormat="1" applyFill="1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34" xfId="0" applyBorder="1" applyAlignment="1">
      <alignment horizontal="right" vertical="center"/>
    </xf>
    <xf numFmtId="177" fontId="0" fillId="0" borderId="35" xfId="0" applyNumberFormat="1" applyBorder="1" applyAlignment="1">
      <alignment horizontal="right" vertical="center"/>
    </xf>
    <xf numFmtId="0" fontId="0" fillId="0" borderId="21" xfId="0" applyFill="1" applyBorder="1" applyAlignment="1">
      <alignment horizontal="right" vertical="center"/>
    </xf>
    <xf numFmtId="177" fontId="0" fillId="0" borderId="28" xfId="0" applyNumberFormat="1" applyBorder="1" applyAlignment="1">
      <alignment horizontal="right" vertical="center"/>
    </xf>
    <xf numFmtId="177" fontId="0" fillId="0" borderId="33" xfId="0" applyNumberFormat="1" applyBorder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0" fillId="34" borderId="43" xfId="0" applyFill="1" applyBorder="1">
      <alignment vertical="center"/>
    </xf>
    <xf numFmtId="0" fontId="0" fillId="0" borderId="21" xfId="0" applyFill="1" applyBorder="1" applyAlignment="1">
      <alignment vertical="center"/>
    </xf>
    <xf numFmtId="0" fontId="0" fillId="0" borderId="14" xfId="0" applyFill="1" applyBorder="1">
      <alignment vertical="center"/>
    </xf>
    <xf numFmtId="177" fontId="0" fillId="34" borderId="47" xfId="0" applyNumberFormat="1" applyFill="1" applyBorder="1" applyAlignment="1">
      <alignment horizontal="right" vertical="center"/>
    </xf>
    <xf numFmtId="0" fontId="0" fillId="0" borderId="21" xfId="0" applyFill="1" applyBorder="1">
      <alignment vertical="center"/>
    </xf>
    <xf numFmtId="0" fontId="0" fillId="34" borderId="22" xfId="0" applyFill="1" applyBorder="1">
      <alignment vertical="center"/>
    </xf>
    <xf numFmtId="0" fontId="0" fillId="34" borderId="23" xfId="0" applyFill="1" applyBorder="1">
      <alignment vertical="center"/>
    </xf>
    <xf numFmtId="0" fontId="0" fillId="34" borderId="23" xfId="0" applyFill="1" applyBorder="1" applyAlignment="1">
      <alignment horizontal="right" vertical="center"/>
    </xf>
    <xf numFmtId="0" fontId="0" fillId="0" borderId="21" xfId="0" applyBorder="1">
      <alignment vertical="center"/>
    </xf>
    <xf numFmtId="0" fontId="0" fillId="34" borderId="57" xfId="0" applyFill="1" applyBorder="1" applyAlignment="1">
      <alignment horizontal="right" vertical="center"/>
    </xf>
    <xf numFmtId="0" fontId="0" fillId="0" borderId="58" xfId="0" applyBorder="1">
      <alignment vertical="center"/>
    </xf>
    <xf numFmtId="177" fontId="0" fillId="0" borderId="59" xfId="0" applyNumberFormat="1" applyBorder="1">
      <alignment vertical="center"/>
    </xf>
    <xf numFmtId="0" fontId="0" fillId="34" borderId="57" xfId="0" applyFill="1" applyBorder="1">
      <alignment vertical="center"/>
    </xf>
    <xf numFmtId="0" fontId="0" fillId="0" borderId="34" xfId="0" applyBorder="1" applyAlignment="1">
      <alignment vertical="center"/>
    </xf>
    <xf numFmtId="177" fontId="0" fillId="0" borderId="28" xfId="0" applyNumberFormat="1" applyBorder="1">
      <alignment vertical="center"/>
    </xf>
    <xf numFmtId="0" fontId="0" fillId="0" borderId="45" xfId="0" applyFill="1" applyBorder="1">
      <alignment vertical="center"/>
    </xf>
    <xf numFmtId="0" fontId="0" fillId="34" borderId="43" xfId="0" applyFill="1" applyBorder="1" applyAlignment="1">
      <alignment horizontal="right" vertical="center"/>
    </xf>
    <xf numFmtId="0" fontId="0" fillId="33" borderId="60" xfId="0" applyFill="1" applyBorder="1">
      <alignment vertical="center"/>
    </xf>
    <xf numFmtId="0" fontId="0" fillId="33" borderId="61" xfId="0" applyFill="1" applyBorder="1">
      <alignment vertical="center"/>
    </xf>
    <xf numFmtId="177" fontId="0" fillId="33" borderId="62" xfId="0" applyNumberFormat="1" applyFill="1" applyBorder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center" vertical="center"/>
    </xf>
    <xf numFmtId="177" fontId="20" fillId="0" borderId="14" xfId="0" applyNumberFormat="1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177" fontId="0" fillId="0" borderId="33" xfId="0" applyNumberFormat="1" applyFill="1" applyBorder="1" applyAlignment="1">
      <alignment horizontal="center" vertical="center"/>
    </xf>
    <xf numFmtId="177" fontId="0" fillId="0" borderId="36" xfId="0" applyNumberFormat="1" applyFill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7" fontId="0" fillId="0" borderId="35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28" xfId="0" applyNumberFormat="1" applyFill="1" applyBorder="1" applyAlignment="1">
      <alignment horizontal="center" vertical="center"/>
    </xf>
    <xf numFmtId="177" fontId="0" fillId="0" borderId="24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177" fontId="0" fillId="33" borderId="28" xfId="0" applyNumberFormat="1" applyFill="1" applyBorder="1" applyAlignment="1">
      <alignment horizontal="center" vertical="center"/>
    </xf>
    <xf numFmtId="177" fontId="0" fillId="33" borderId="31" xfId="0" applyNumberFormat="1" applyFill="1" applyBorder="1" applyAlignment="1">
      <alignment horizontal="center" vertical="center"/>
    </xf>
    <xf numFmtId="41" fontId="0" fillId="0" borderId="10" xfId="42" applyFont="1" applyFill="1" applyBorder="1" applyAlignment="1">
      <alignment horizontal="center" vertical="center"/>
    </xf>
    <xf numFmtId="41" fontId="0" fillId="0" borderId="10" xfId="42" applyFont="1" applyBorder="1" applyAlignment="1">
      <alignment horizontal="center" vertical="center"/>
    </xf>
    <xf numFmtId="177" fontId="0" fillId="0" borderId="10" xfId="0" applyNumberFormat="1" applyFill="1" applyBorder="1" applyAlignment="1">
      <alignment horizontal="center" vertical="center"/>
    </xf>
    <xf numFmtId="41" fontId="0" fillId="0" borderId="13" xfId="42" applyFont="1" applyBorder="1" applyAlignment="1">
      <alignment horizontal="center" vertical="center"/>
    </xf>
    <xf numFmtId="41" fontId="0" fillId="0" borderId="12" xfId="42" applyFont="1" applyBorder="1" applyAlignment="1">
      <alignment horizontal="center" vertical="center"/>
    </xf>
    <xf numFmtId="41" fontId="0" fillId="0" borderId="14" xfId="42" applyFon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0" xfId="43" applyNumberFormat="1" applyFont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41" fontId="0" fillId="0" borderId="21" xfId="42" applyFont="1" applyBorder="1" applyAlignment="1">
      <alignment horizontal="center" vertical="center"/>
    </xf>
    <xf numFmtId="177" fontId="0" fillId="0" borderId="31" xfId="0" applyNumberFormat="1" applyFill="1" applyBorder="1" applyAlignment="1">
      <alignment horizontal="center" vertical="center"/>
    </xf>
    <xf numFmtId="41" fontId="0" fillId="0" borderId="13" xfId="42" applyFont="1" applyFill="1" applyBorder="1" applyAlignment="1">
      <alignment horizontal="center" vertical="center"/>
    </xf>
    <xf numFmtId="41" fontId="0" fillId="0" borderId="14" xfId="42" applyFont="1" applyFill="1" applyBorder="1" applyAlignment="1">
      <alignment horizontal="center" vertical="center"/>
    </xf>
    <xf numFmtId="41" fontId="0" fillId="0" borderId="23" xfId="42" applyFont="1" applyBorder="1" applyAlignment="1">
      <alignment horizontal="center" vertical="center"/>
    </xf>
    <xf numFmtId="177" fontId="0" fillId="0" borderId="52" xfId="0" applyNumberFormat="1" applyBorder="1" applyAlignment="1">
      <alignment horizontal="center" vertical="center"/>
    </xf>
    <xf numFmtId="41" fontId="0" fillId="35" borderId="21" xfId="42" applyFont="1" applyFill="1" applyBorder="1" applyAlignment="1">
      <alignment horizontal="center" vertical="center"/>
    </xf>
    <xf numFmtId="41" fontId="0" fillId="35" borderId="10" xfId="42" applyFont="1" applyFill="1" applyBorder="1" applyAlignment="1">
      <alignment horizontal="center" vertical="center"/>
    </xf>
    <xf numFmtId="177" fontId="0" fillId="35" borderId="28" xfId="0" applyNumberFormat="1" applyFill="1" applyBorder="1" applyAlignment="1">
      <alignment horizontal="center" vertical="center"/>
    </xf>
    <xf numFmtId="177" fontId="0" fillId="35" borderId="24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41" fontId="0" fillId="0" borderId="34" xfId="42" applyFont="1" applyFill="1" applyBorder="1" applyAlignment="1">
      <alignment horizontal="center" vertical="center"/>
    </xf>
    <xf numFmtId="41" fontId="0" fillId="0" borderId="12" xfId="42" applyFont="1" applyFill="1" applyBorder="1" applyAlignment="1">
      <alignment horizontal="center" vertical="center"/>
    </xf>
    <xf numFmtId="177" fontId="0" fillId="0" borderId="35" xfId="0" applyNumberFormat="1" applyFill="1" applyBorder="1" applyAlignment="1">
      <alignment horizontal="center" vertical="center"/>
    </xf>
    <xf numFmtId="177" fontId="0" fillId="0" borderId="4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41" fontId="0" fillId="0" borderId="22" xfId="42" applyFont="1" applyFill="1" applyBorder="1" applyAlignment="1">
      <alignment horizontal="center" vertical="center"/>
    </xf>
    <xf numFmtId="41" fontId="0" fillId="0" borderId="22" xfId="42" applyFon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1" fontId="0" fillId="35" borderId="13" xfId="42" applyFont="1" applyFill="1" applyBorder="1" applyAlignment="1">
      <alignment horizontal="center" vertical="center"/>
    </xf>
    <xf numFmtId="41" fontId="0" fillId="35" borderId="14" xfId="42" applyFont="1" applyFill="1" applyBorder="1" applyAlignment="1">
      <alignment horizontal="center" vertical="center"/>
    </xf>
    <xf numFmtId="177" fontId="0" fillId="35" borderId="33" xfId="0" applyNumberFormat="1" applyFill="1" applyBorder="1" applyAlignment="1">
      <alignment horizontal="center" vertical="center"/>
    </xf>
    <xf numFmtId="177" fontId="0" fillId="35" borderId="36" xfId="0" applyNumberFormat="1" applyFill="1" applyBorder="1" applyAlignment="1">
      <alignment horizontal="center" vertical="center"/>
    </xf>
    <xf numFmtId="41" fontId="0" fillId="35" borderId="12" xfId="42" applyFont="1" applyFill="1" applyBorder="1" applyAlignment="1">
      <alignment horizontal="center" vertical="center"/>
    </xf>
    <xf numFmtId="177" fontId="0" fillId="35" borderId="4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37" borderId="15" xfId="0" applyFont="1" applyFill="1" applyBorder="1" applyAlignment="1">
      <alignment horizontal="center" vertical="center"/>
    </xf>
    <xf numFmtId="0" fontId="22" fillId="37" borderId="17" xfId="0" applyFont="1" applyFill="1" applyBorder="1" applyAlignment="1">
      <alignment horizontal="center" vertical="center"/>
    </xf>
    <xf numFmtId="0" fontId="22" fillId="37" borderId="11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6" fillId="36" borderId="15" xfId="0" applyFont="1" applyFill="1" applyBorder="1" applyAlignment="1">
      <alignment horizontal="center" vertical="center"/>
    </xf>
    <xf numFmtId="0" fontId="19" fillId="36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37" borderId="10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44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35" xfId="0" applyNumberFormat="1" applyBorder="1" applyAlignment="1">
      <alignment horizontal="right" vertical="center"/>
    </xf>
    <xf numFmtId="177" fontId="0" fillId="0" borderId="36" xfId="0" applyNumberForma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55" xfId="0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백분율" xfId="43" builtinId="5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31"/>
  <sheetViews>
    <sheetView topLeftCell="A84" zoomScale="85" zoomScaleNormal="85" workbookViewId="0">
      <selection activeCell="I105" sqref="A2:I105"/>
    </sheetView>
  </sheetViews>
  <sheetFormatPr defaultRowHeight="16.5"/>
  <cols>
    <col min="1" max="1" width="12.375" bestFit="1" customWidth="1"/>
    <col min="2" max="2" width="23.75" customWidth="1"/>
    <col min="3" max="3" width="11.625" bestFit="1" customWidth="1"/>
    <col min="4" max="4" width="12.625" customWidth="1"/>
    <col min="7" max="7" width="13.75" customWidth="1"/>
    <col min="8" max="8" width="9.625" bestFit="1" customWidth="1"/>
  </cols>
  <sheetData>
    <row r="2" spans="1:9">
      <c r="A2" s="55" t="s">
        <v>536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7" t="s">
        <v>5</v>
      </c>
      <c r="H2" s="7" t="s">
        <v>6</v>
      </c>
      <c r="I2" s="5" t="s">
        <v>7</v>
      </c>
    </row>
    <row r="3" spans="1:9">
      <c r="A3" s="219" t="s">
        <v>8</v>
      </c>
      <c r="B3" s="230" t="s">
        <v>9</v>
      </c>
      <c r="C3" s="4" t="s">
        <v>10</v>
      </c>
      <c r="D3" s="4">
        <v>31</v>
      </c>
      <c r="E3" s="4">
        <v>392.5</v>
      </c>
      <c r="F3" s="3">
        <f t="shared" ref="F3:F22" si="0">D3*E3</f>
        <v>12167.5</v>
      </c>
      <c r="G3" s="225">
        <f>SUM(F3:F5)</f>
        <v>27032</v>
      </c>
      <c r="H3" s="225">
        <v>20901</v>
      </c>
      <c r="I3" s="229">
        <f>H3/G3</f>
        <v>0.77319473216928081</v>
      </c>
    </row>
    <row r="4" spans="1:9">
      <c r="A4" s="220"/>
      <c r="B4" s="230"/>
      <c r="C4" s="4" t="s">
        <v>11</v>
      </c>
      <c r="D4" s="4">
        <v>31</v>
      </c>
      <c r="E4" s="4">
        <v>305.5</v>
      </c>
      <c r="F4" s="3">
        <f t="shared" si="0"/>
        <v>9470.5</v>
      </c>
      <c r="G4" s="225"/>
      <c r="H4" s="225"/>
      <c r="I4" s="229"/>
    </row>
    <row r="5" spans="1:9">
      <c r="A5" s="220"/>
      <c r="B5" s="230"/>
      <c r="C5" s="4" t="s">
        <v>12</v>
      </c>
      <c r="D5" s="4">
        <v>31</v>
      </c>
      <c r="E5" s="4">
        <v>174</v>
      </c>
      <c r="F5" s="3">
        <f t="shared" si="0"/>
        <v>5394</v>
      </c>
      <c r="G5" s="225"/>
      <c r="H5" s="225"/>
      <c r="I5" s="229"/>
    </row>
    <row r="6" spans="1:9">
      <c r="A6" s="220"/>
      <c r="B6" s="230" t="s">
        <v>13</v>
      </c>
      <c r="C6" s="4" t="s">
        <v>14</v>
      </c>
      <c r="D6" s="4">
        <v>25</v>
      </c>
      <c r="E6" s="4">
        <v>195</v>
      </c>
      <c r="F6" s="3">
        <f t="shared" si="0"/>
        <v>4875</v>
      </c>
      <c r="G6" s="225">
        <f>SUM(F6:F7)</f>
        <v>9945</v>
      </c>
      <c r="H6" s="225">
        <v>8812</v>
      </c>
      <c r="I6" s="229">
        <f>H6/G6</f>
        <v>0.8860734037204625</v>
      </c>
    </row>
    <row r="7" spans="1:9">
      <c r="A7" s="220"/>
      <c r="B7" s="230"/>
      <c r="C7" s="4" t="s">
        <v>15</v>
      </c>
      <c r="D7" s="4">
        <v>26</v>
      </c>
      <c r="E7" s="4">
        <v>195</v>
      </c>
      <c r="F7" s="3">
        <f t="shared" si="0"/>
        <v>5070</v>
      </c>
      <c r="G7" s="225"/>
      <c r="H7" s="225"/>
      <c r="I7" s="229"/>
    </row>
    <row r="8" spans="1:9">
      <c r="A8" s="220"/>
      <c r="B8" s="230" t="s">
        <v>554</v>
      </c>
      <c r="C8" s="4" t="s">
        <v>17</v>
      </c>
      <c r="D8" s="4">
        <v>30</v>
      </c>
      <c r="E8" s="4">
        <v>189</v>
      </c>
      <c r="F8" s="3">
        <f t="shared" si="0"/>
        <v>5670</v>
      </c>
      <c r="G8" s="225">
        <f>SUM(F8:F9)</f>
        <v>11529</v>
      </c>
      <c r="H8" s="225">
        <v>9770</v>
      </c>
      <c r="I8" s="229">
        <f>H8/G8</f>
        <v>0.84742822447740485</v>
      </c>
    </row>
    <row r="9" spans="1:9">
      <c r="A9" s="220"/>
      <c r="B9" s="230"/>
      <c r="C9" s="4" t="s">
        <v>18</v>
      </c>
      <c r="D9" s="4">
        <v>31</v>
      </c>
      <c r="E9" s="4">
        <v>189</v>
      </c>
      <c r="F9" s="3">
        <f t="shared" si="0"/>
        <v>5859</v>
      </c>
      <c r="G9" s="225"/>
      <c r="H9" s="225"/>
      <c r="I9" s="229"/>
    </row>
    <row r="10" spans="1:9">
      <c r="A10" s="220"/>
      <c r="B10" s="230" t="s">
        <v>19</v>
      </c>
      <c r="C10" s="9" t="s">
        <v>20</v>
      </c>
      <c r="D10" s="9">
        <v>20</v>
      </c>
      <c r="E10" s="9">
        <v>189</v>
      </c>
      <c r="F10" s="3">
        <f t="shared" si="0"/>
        <v>3780</v>
      </c>
      <c r="G10" s="225">
        <f>SUM(F10:F13)</f>
        <v>15120</v>
      </c>
      <c r="H10" s="225">
        <v>12818</v>
      </c>
      <c r="I10" s="229">
        <f>H10/G10</f>
        <v>0.8477513227513227</v>
      </c>
    </row>
    <row r="11" spans="1:9">
      <c r="A11" s="220"/>
      <c r="B11" s="230"/>
      <c r="C11" s="9" t="s">
        <v>555</v>
      </c>
      <c r="D11" s="9">
        <v>20</v>
      </c>
      <c r="E11" s="9">
        <v>189</v>
      </c>
      <c r="F11" s="3">
        <f t="shared" si="0"/>
        <v>3780</v>
      </c>
      <c r="G11" s="225"/>
      <c r="H11" s="225"/>
      <c r="I11" s="229"/>
    </row>
    <row r="12" spans="1:9">
      <c r="A12" s="220"/>
      <c r="B12" s="230"/>
      <c r="C12" s="9" t="s">
        <v>21</v>
      </c>
      <c r="D12" s="9">
        <v>20</v>
      </c>
      <c r="E12" s="9">
        <v>189</v>
      </c>
      <c r="F12" s="3">
        <f t="shared" si="0"/>
        <v>3780</v>
      </c>
      <c r="G12" s="225"/>
      <c r="H12" s="225"/>
      <c r="I12" s="229"/>
    </row>
    <row r="13" spans="1:9">
      <c r="A13" s="220"/>
      <c r="B13" s="230"/>
      <c r="C13" s="9" t="s">
        <v>22</v>
      </c>
      <c r="D13" s="9">
        <v>20</v>
      </c>
      <c r="E13" s="9">
        <v>189</v>
      </c>
      <c r="F13" s="3">
        <f t="shared" si="0"/>
        <v>3780</v>
      </c>
      <c r="G13" s="225"/>
      <c r="H13" s="225"/>
      <c r="I13" s="229"/>
    </row>
    <row r="14" spans="1:9">
      <c r="A14" s="220"/>
      <c r="B14" s="230" t="s">
        <v>23</v>
      </c>
      <c r="C14" s="4" t="s">
        <v>24</v>
      </c>
      <c r="D14" s="4">
        <v>34</v>
      </c>
      <c r="E14" s="4">
        <v>189</v>
      </c>
      <c r="F14" s="3">
        <f t="shared" si="0"/>
        <v>6426</v>
      </c>
      <c r="G14" s="225">
        <f>SUM(F14:F15)</f>
        <v>12852</v>
      </c>
      <c r="H14" s="225">
        <v>10256</v>
      </c>
      <c r="I14" s="229">
        <f>H14/G14</f>
        <v>0.7980080921257392</v>
      </c>
    </row>
    <row r="15" spans="1:9">
      <c r="A15" s="220"/>
      <c r="B15" s="230"/>
      <c r="C15" s="4" t="s">
        <v>25</v>
      </c>
      <c r="D15" s="4">
        <v>34</v>
      </c>
      <c r="E15" s="4">
        <v>189</v>
      </c>
      <c r="F15" s="3">
        <f t="shared" si="0"/>
        <v>6426</v>
      </c>
      <c r="G15" s="225"/>
      <c r="H15" s="225"/>
      <c r="I15" s="229"/>
    </row>
    <row r="16" spans="1:9">
      <c r="A16" s="220"/>
      <c r="B16" s="230" t="s">
        <v>26</v>
      </c>
      <c r="C16" s="4" t="s">
        <v>27</v>
      </c>
      <c r="D16" s="4">
        <v>28</v>
      </c>
      <c r="E16" s="4">
        <v>248</v>
      </c>
      <c r="F16" s="3">
        <f t="shared" si="0"/>
        <v>6944</v>
      </c>
      <c r="G16" s="225">
        <f>SUM(F16:F18)</f>
        <v>22778</v>
      </c>
      <c r="H16" s="225">
        <v>13399</v>
      </c>
      <c r="I16" s="229">
        <f>H16/G16</f>
        <v>0.58824304153130214</v>
      </c>
    </row>
    <row r="17" spans="1:9">
      <c r="A17" s="220"/>
      <c r="B17" s="230"/>
      <c r="C17" s="4" t="s">
        <v>28</v>
      </c>
      <c r="D17" s="4">
        <v>29</v>
      </c>
      <c r="E17" s="4">
        <v>272</v>
      </c>
      <c r="F17" s="3">
        <f t="shared" si="0"/>
        <v>7888</v>
      </c>
      <c r="G17" s="225"/>
      <c r="H17" s="225"/>
      <c r="I17" s="229"/>
    </row>
    <row r="18" spans="1:9">
      <c r="A18" s="220"/>
      <c r="B18" s="230"/>
      <c r="C18" s="4" t="s">
        <v>29</v>
      </c>
      <c r="D18" s="4">
        <v>29</v>
      </c>
      <c r="E18" s="4">
        <v>274</v>
      </c>
      <c r="F18" s="3">
        <f t="shared" si="0"/>
        <v>7946</v>
      </c>
      <c r="G18" s="225"/>
      <c r="H18" s="225"/>
      <c r="I18" s="229"/>
    </row>
    <row r="19" spans="1:9">
      <c r="A19" s="220"/>
      <c r="B19" s="230" t="s">
        <v>30</v>
      </c>
      <c r="C19" s="4" t="s">
        <v>31</v>
      </c>
      <c r="D19" s="4">
        <v>19</v>
      </c>
      <c r="E19" s="4">
        <v>189</v>
      </c>
      <c r="F19" s="3">
        <f t="shared" si="0"/>
        <v>3591</v>
      </c>
      <c r="G19" s="225">
        <f>SUM(F19:F21)</f>
        <v>11151</v>
      </c>
      <c r="H19" s="225">
        <v>9835</v>
      </c>
      <c r="I19" s="229">
        <f>H19/G19</f>
        <v>0.88198367859384807</v>
      </c>
    </row>
    <row r="20" spans="1:9">
      <c r="A20" s="220"/>
      <c r="B20" s="230"/>
      <c r="C20" s="4" t="s">
        <v>32</v>
      </c>
      <c r="D20" s="4">
        <v>20</v>
      </c>
      <c r="E20" s="4">
        <v>189</v>
      </c>
      <c r="F20" s="3">
        <f t="shared" si="0"/>
        <v>3780</v>
      </c>
      <c r="G20" s="225"/>
      <c r="H20" s="225"/>
      <c r="I20" s="229"/>
    </row>
    <row r="21" spans="1:9">
      <c r="A21" s="220"/>
      <c r="B21" s="230"/>
      <c r="C21" s="54" t="s">
        <v>553</v>
      </c>
      <c r="D21" s="4">
        <v>20</v>
      </c>
      <c r="E21" s="4">
        <v>189</v>
      </c>
      <c r="F21" s="3">
        <f t="shared" si="0"/>
        <v>3780</v>
      </c>
      <c r="G21" s="225"/>
      <c r="H21" s="225"/>
      <c r="I21" s="229"/>
    </row>
    <row r="22" spans="1:9">
      <c r="A22" s="220"/>
      <c r="B22" s="4" t="s">
        <v>33</v>
      </c>
      <c r="C22" s="4" t="s">
        <v>34</v>
      </c>
      <c r="D22" s="4">
        <v>22</v>
      </c>
      <c r="E22" s="4">
        <v>270</v>
      </c>
      <c r="F22" s="3">
        <f t="shared" si="0"/>
        <v>5940</v>
      </c>
      <c r="G22" s="1">
        <f>F22</f>
        <v>5940</v>
      </c>
      <c r="H22" s="1">
        <v>1364</v>
      </c>
      <c r="I22" s="171">
        <f t="shared" ref="I22:I27" si="1">H22/G22</f>
        <v>0.22962962962962963</v>
      </c>
    </row>
    <row r="23" spans="1:9">
      <c r="A23" s="221"/>
      <c r="B23" s="8"/>
      <c r="C23" s="8"/>
      <c r="D23" s="8"/>
      <c r="E23" s="8"/>
      <c r="F23" s="10"/>
      <c r="G23" s="10">
        <f>SUM(G3:G22)</f>
        <v>116347</v>
      </c>
      <c r="H23" s="10">
        <f>SUM(H3:H22)</f>
        <v>87155</v>
      </c>
      <c r="I23" s="172">
        <f t="shared" si="1"/>
        <v>0.74909537847989205</v>
      </c>
    </row>
    <row r="24" spans="1:9">
      <c r="A24" s="219" t="s">
        <v>35</v>
      </c>
      <c r="B24" s="54" t="s">
        <v>537</v>
      </c>
      <c r="C24" s="9" t="s">
        <v>36</v>
      </c>
      <c r="D24" s="9">
        <v>30</v>
      </c>
      <c r="E24" s="9">
        <v>174</v>
      </c>
      <c r="F24" s="3">
        <f t="shared" ref="F24:F25" si="2">D24*E24</f>
        <v>5220</v>
      </c>
      <c r="G24" s="53">
        <f>F24</f>
        <v>5220</v>
      </c>
      <c r="H24" s="1">
        <v>4533</v>
      </c>
      <c r="I24" s="171">
        <f t="shared" si="1"/>
        <v>0.86839080459770113</v>
      </c>
    </row>
    <row r="25" spans="1:9">
      <c r="A25" s="220"/>
      <c r="B25" s="4" t="s">
        <v>26</v>
      </c>
      <c r="C25" s="9" t="s">
        <v>37</v>
      </c>
      <c r="D25" s="9">
        <v>30</v>
      </c>
      <c r="E25" s="9">
        <v>188</v>
      </c>
      <c r="F25" s="3">
        <f t="shared" si="2"/>
        <v>5640</v>
      </c>
      <c r="G25" s="53">
        <f>F25</f>
        <v>5640</v>
      </c>
      <c r="H25" s="1">
        <v>3812</v>
      </c>
      <c r="I25" s="171">
        <f t="shared" si="1"/>
        <v>0.67588652482269507</v>
      </c>
    </row>
    <row r="26" spans="1:9">
      <c r="A26" s="221"/>
      <c r="B26" s="8"/>
      <c r="C26" s="8"/>
      <c r="D26" s="8"/>
      <c r="E26" s="8"/>
      <c r="F26" s="10"/>
      <c r="G26" s="10">
        <f>SUM(G24:G25)</f>
        <v>10860</v>
      </c>
      <c r="H26" s="10">
        <f>SUM(H24:H25)</f>
        <v>8345</v>
      </c>
      <c r="I26" s="172">
        <f t="shared" si="1"/>
        <v>0.76841620626151008</v>
      </c>
    </row>
    <row r="27" spans="1:9">
      <c r="A27" s="231" t="s">
        <v>39</v>
      </c>
      <c r="B27" s="230" t="s">
        <v>40</v>
      </c>
      <c r="C27" s="54" t="s">
        <v>540</v>
      </c>
      <c r="D27" s="4">
        <v>33</v>
      </c>
      <c r="E27" s="4">
        <v>311</v>
      </c>
      <c r="F27" s="3">
        <f t="shared" ref="F27:F49" si="3">D27*E27</f>
        <v>10263</v>
      </c>
      <c r="G27" s="225">
        <f>SUM(F27:F29)</f>
        <v>22095</v>
      </c>
      <c r="H27" s="225">
        <v>14315</v>
      </c>
      <c r="I27" s="229">
        <f t="shared" si="1"/>
        <v>0.64788413668250733</v>
      </c>
    </row>
    <row r="28" spans="1:9">
      <c r="A28" s="231"/>
      <c r="B28" s="230"/>
      <c r="C28" s="9" t="s">
        <v>545</v>
      </c>
      <c r="D28" s="4">
        <v>34</v>
      </c>
      <c r="E28" s="4">
        <v>174</v>
      </c>
      <c r="F28" s="3">
        <f t="shared" si="3"/>
        <v>5916</v>
      </c>
      <c r="G28" s="225"/>
      <c r="H28" s="225"/>
      <c r="I28" s="229"/>
    </row>
    <row r="29" spans="1:9">
      <c r="A29" s="231"/>
      <c r="B29" s="230"/>
      <c r="C29" s="54" t="s">
        <v>551</v>
      </c>
      <c r="D29" s="4">
        <v>34</v>
      </c>
      <c r="E29" s="4">
        <v>174</v>
      </c>
      <c r="F29" s="3">
        <f t="shared" si="3"/>
        <v>5916</v>
      </c>
      <c r="G29" s="225"/>
      <c r="H29" s="225"/>
      <c r="I29" s="229"/>
    </row>
    <row r="30" spans="1:9">
      <c r="A30" s="231"/>
      <c r="B30" s="230" t="s">
        <v>41</v>
      </c>
      <c r="C30" s="4" t="s">
        <v>42</v>
      </c>
      <c r="D30" s="4">
        <v>18</v>
      </c>
      <c r="E30" s="4">
        <v>195</v>
      </c>
      <c r="F30" s="3">
        <f t="shared" si="3"/>
        <v>3510</v>
      </c>
      <c r="G30" s="225">
        <f>SUM(F30:F31)</f>
        <v>7215</v>
      </c>
      <c r="H30" s="225">
        <v>5643</v>
      </c>
      <c r="I30" s="229">
        <f>H30/G30</f>
        <v>0.78212058212058211</v>
      </c>
    </row>
    <row r="31" spans="1:9">
      <c r="A31" s="231"/>
      <c r="B31" s="230"/>
      <c r="C31" s="54" t="s">
        <v>544</v>
      </c>
      <c r="D31" s="4">
        <v>19</v>
      </c>
      <c r="E31" s="4">
        <v>195</v>
      </c>
      <c r="F31" s="3">
        <f t="shared" si="3"/>
        <v>3705</v>
      </c>
      <c r="G31" s="225"/>
      <c r="H31" s="225"/>
      <c r="I31" s="229"/>
    </row>
    <row r="32" spans="1:9">
      <c r="A32" s="231"/>
      <c r="B32" s="230" t="s">
        <v>16</v>
      </c>
      <c r="C32" s="4" t="s">
        <v>43</v>
      </c>
      <c r="D32" s="4">
        <v>26</v>
      </c>
      <c r="E32" s="4">
        <v>189</v>
      </c>
      <c r="F32" s="3">
        <f t="shared" si="3"/>
        <v>4914</v>
      </c>
      <c r="G32" s="225">
        <f>SUM(F32:F33)</f>
        <v>10017</v>
      </c>
      <c r="H32" s="225">
        <v>7968</v>
      </c>
      <c r="I32" s="229">
        <f>H32/G32</f>
        <v>0.79544773884396525</v>
      </c>
    </row>
    <row r="33" spans="1:9">
      <c r="A33" s="231"/>
      <c r="B33" s="230"/>
      <c r="C33" s="54" t="s">
        <v>548</v>
      </c>
      <c r="D33" s="4">
        <v>27</v>
      </c>
      <c r="E33" s="4">
        <v>189</v>
      </c>
      <c r="F33" s="3">
        <f t="shared" si="3"/>
        <v>5103</v>
      </c>
      <c r="G33" s="225"/>
      <c r="H33" s="225"/>
      <c r="I33" s="229"/>
    </row>
    <row r="34" spans="1:9">
      <c r="A34" s="231"/>
      <c r="B34" s="230" t="s">
        <v>19</v>
      </c>
      <c r="C34" s="4" t="s">
        <v>44</v>
      </c>
      <c r="D34" s="4">
        <v>20</v>
      </c>
      <c r="E34" s="4">
        <v>189</v>
      </c>
      <c r="F34" s="3">
        <f t="shared" si="3"/>
        <v>3780</v>
      </c>
      <c r="G34" s="225">
        <f>SUM(F34:F36)</f>
        <v>11718</v>
      </c>
      <c r="H34" s="225">
        <v>9611</v>
      </c>
      <c r="I34" s="229">
        <f>H34/G34</f>
        <v>0.82019115890083627</v>
      </c>
    </row>
    <row r="35" spans="1:9">
      <c r="A35" s="231"/>
      <c r="B35" s="230"/>
      <c r="C35" s="54" t="s">
        <v>541</v>
      </c>
      <c r="D35" s="4">
        <v>21</v>
      </c>
      <c r="E35" s="4">
        <v>189</v>
      </c>
      <c r="F35" s="3">
        <f t="shared" si="3"/>
        <v>3969</v>
      </c>
      <c r="G35" s="225"/>
      <c r="H35" s="225"/>
      <c r="I35" s="229"/>
    </row>
    <row r="36" spans="1:9">
      <c r="A36" s="231"/>
      <c r="B36" s="230"/>
      <c r="C36" s="54" t="s">
        <v>550</v>
      </c>
      <c r="D36" s="4">
        <v>21</v>
      </c>
      <c r="E36" s="4">
        <v>189</v>
      </c>
      <c r="F36" s="3">
        <f t="shared" si="3"/>
        <v>3969</v>
      </c>
      <c r="G36" s="225"/>
      <c r="H36" s="225"/>
      <c r="I36" s="229"/>
    </row>
    <row r="37" spans="1:9">
      <c r="A37" s="231"/>
      <c r="B37" s="230" t="s">
        <v>45</v>
      </c>
      <c r="C37" s="4" t="s">
        <v>46</v>
      </c>
      <c r="D37" s="4">
        <v>24</v>
      </c>
      <c r="E37" s="4">
        <v>189</v>
      </c>
      <c r="F37" s="3">
        <f t="shared" si="3"/>
        <v>4536</v>
      </c>
      <c r="G37" s="225">
        <f>SUM(F37:F38)</f>
        <v>8883</v>
      </c>
      <c r="H37" s="225">
        <v>6886</v>
      </c>
      <c r="I37" s="229">
        <f>H37/G37</f>
        <v>0.77518856242260492</v>
      </c>
    </row>
    <row r="38" spans="1:9">
      <c r="A38" s="231"/>
      <c r="B38" s="230"/>
      <c r="C38" s="54" t="s">
        <v>546</v>
      </c>
      <c r="D38" s="4">
        <v>23</v>
      </c>
      <c r="E38" s="4">
        <v>189</v>
      </c>
      <c r="F38" s="3">
        <f t="shared" si="3"/>
        <v>4347</v>
      </c>
      <c r="G38" s="225"/>
      <c r="H38" s="225"/>
      <c r="I38" s="229"/>
    </row>
    <row r="39" spans="1:9">
      <c r="A39" s="231"/>
      <c r="B39" s="219" t="s">
        <v>26</v>
      </c>
      <c r="C39" s="54" t="s">
        <v>552</v>
      </c>
      <c r="D39" s="54">
        <v>31</v>
      </c>
      <c r="E39" s="54">
        <v>188</v>
      </c>
      <c r="F39" s="3">
        <f t="shared" si="3"/>
        <v>5828</v>
      </c>
      <c r="G39" s="225">
        <f>SUM(F39:F42)</f>
        <v>17282</v>
      </c>
      <c r="H39" s="222">
        <v>13550</v>
      </c>
      <c r="I39" s="226">
        <f>H39/G39</f>
        <v>0.78405277166994558</v>
      </c>
    </row>
    <row r="40" spans="1:9">
      <c r="A40" s="231"/>
      <c r="B40" s="220"/>
      <c r="C40" s="4" t="s">
        <v>47</v>
      </c>
      <c r="D40" s="4">
        <v>27</v>
      </c>
      <c r="E40" s="4">
        <v>138</v>
      </c>
      <c r="F40" s="3">
        <f t="shared" si="3"/>
        <v>3726</v>
      </c>
      <c r="G40" s="225"/>
      <c r="H40" s="223"/>
      <c r="I40" s="227"/>
    </row>
    <row r="41" spans="1:9">
      <c r="A41" s="231"/>
      <c r="B41" s="220"/>
      <c r="C41" s="54" t="s">
        <v>542</v>
      </c>
      <c r="D41" s="4">
        <v>28</v>
      </c>
      <c r="E41" s="4">
        <v>138</v>
      </c>
      <c r="F41" s="3">
        <f t="shared" si="3"/>
        <v>3864</v>
      </c>
      <c r="G41" s="225"/>
      <c r="H41" s="223"/>
      <c r="I41" s="227"/>
    </row>
    <row r="42" spans="1:9">
      <c r="A42" s="231"/>
      <c r="B42" s="221"/>
      <c r="C42" s="54" t="s">
        <v>547</v>
      </c>
      <c r="D42" s="4">
        <v>28</v>
      </c>
      <c r="E42" s="4">
        <v>138</v>
      </c>
      <c r="F42" s="3">
        <f t="shared" si="3"/>
        <v>3864</v>
      </c>
      <c r="G42" s="225"/>
      <c r="H42" s="224"/>
      <c r="I42" s="228"/>
    </row>
    <row r="43" spans="1:9">
      <c r="A43" s="231"/>
      <c r="B43" s="230" t="s">
        <v>30</v>
      </c>
      <c r="C43" s="4" t="s">
        <v>48</v>
      </c>
      <c r="D43" s="4">
        <v>21</v>
      </c>
      <c r="E43" s="4">
        <v>189</v>
      </c>
      <c r="F43" s="3">
        <f t="shared" si="3"/>
        <v>3969</v>
      </c>
      <c r="G43" s="225">
        <f>SUM(F43:F45)</f>
        <v>11907</v>
      </c>
      <c r="H43" s="225">
        <v>9340</v>
      </c>
      <c r="I43" s="229">
        <f>H43/G43</f>
        <v>0.7844125304442765</v>
      </c>
    </row>
    <row r="44" spans="1:9">
      <c r="A44" s="231"/>
      <c r="B44" s="230"/>
      <c r="C44" s="54" t="s">
        <v>543</v>
      </c>
      <c r="D44" s="4">
        <v>21</v>
      </c>
      <c r="E44" s="4">
        <v>189</v>
      </c>
      <c r="F44" s="3">
        <f t="shared" si="3"/>
        <v>3969</v>
      </c>
      <c r="G44" s="225"/>
      <c r="H44" s="225"/>
      <c r="I44" s="229"/>
    </row>
    <row r="45" spans="1:9">
      <c r="A45" s="231"/>
      <c r="B45" s="230"/>
      <c r="C45" s="54" t="s">
        <v>549</v>
      </c>
      <c r="D45" s="4">
        <v>21</v>
      </c>
      <c r="E45" s="4">
        <v>189</v>
      </c>
      <c r="F45" s="3">
        <f t="shared" si="3"/>
        <v>3969</v>
      </c>
      <c r="G45" s="225"/>
      <c r="H45" s="225"/>
      <c r="I45" s="229"/>
    </row>
    <row r="46" spans="1:9">
      <c r="A46" s="231"/>
      <c r="B46" s="230" t="s">
        <v>38</v>
      </c>
      <c r="C46" s="4" t="s">
        <v>49</v>
      </c>
      <c r="D46" s="4">
        <v>31</v>
      </c>
      <c r="E46" s="4">
        <v>180</v>
      </c>
      <c r="F46" s="3">
        <f t="shared" si="3"/>
        <v>5580</v>
      </c>
      <c r="G46" s="225">
        <f>SUM(F46:F49)</f>
        <v>22500</v>
      </c>
      <c r="H46" s="225">
        <v>11412</v>
      </c>
      <c r="I46" s="229">
        <f>H46/G46</f>
        <v>0.50719999999999998</v>
      </c>
    </row>
    <row r="47" spans="1:9">
      <c r="A47" s="231"/>
      <c r="B47" s="230"/>
      <c r="C47" s="4" t="s">
        <v>50</v>
      </c>
      <c r="D47" s="4">
        <v>32</v>
      </c>
      <c r="E47" s="4">
        <v>180</v>
      </c>
      <c r="F47" s="3">
        <f t="shared" si="3"/>
        <v>5760</v>
      </c>
      <c r="G47" s="225"/>
      <c r="H47" s="225"/>
      <c r="I47" s="229"/>
    </row>
    <row r="48" spans="1:9">
      <c r="A48" s="231"/>
      <c r="B48" s="230"/>
      <c r="C48" s="4" t="s">
        <v>51</v>
      </c>
      <c r="D48" s="4">
        <v>31</v>
      </c>
      <c r="E48" s="4">
        <v>180</v>
      </c>
      <c r="F48" s="3">
        <f t="shared" si="3"/>
        <v>5580</v>
      </c>
      <c r="G48" s="225"/>
      <c r="H48" s="225"/>
      <c r="I48" s="229"/>
    </row>
    <row r="49" spans="1:9">
      <c r="A49" s="231"/>
      <c r="B49" s="230"/>
      <c r="C49" s="4" t="s">
        <v>52</v>
      </c>
      <c r="D49" s="4">
        <v>31</v>
      </c>
      <c r="E49" s="4">
        <v>180</v>
      </c>
      <c r="F49" s="3">
        <f t="shared" si="3"/>
        <v>5580</v>
      </c>
      <c r="G49" s="225"/>
      <c r="H49" s="225"/>
      <c r="I49" s="229"/>
    </row>
    <row r="50" spans="1:9">
      <c r="A50" s="231"/>
      <c r="B50" s="8"/>
      <c r="C50" s="8"/>
      <c r="D50" s="8"/>
      <c r="E50" s="8"/>
      <c r="F50" s="10"/>
      <c r="G50" s="10">
        <f>SUM(G27:G49)</f>
        <v>111617</v>
      </c>
      <c r="H50" s="10">
        <f>SUM(H27:H49)</f>
        <v>78725</v>
      </c>
      <c r="I50" s="172">
        <f>H50/G50</f>
        <v>0.70531370669342486</v>
      </c>
    </row>
    <row r="51" spans="1:9">
      <c r="A51" s="230" t="s">
        <v>53</v>
      </c>
      <c r="B51" s="230" t="s">
        <v>9</v>
      </c>
      <c r="C51" s="4" t="s">
        <v>54</v>
      </c>
      <c r="D51" s="4">
        <v>31</v>
      </c>
      <c r="E51" s="4">
        <v>311</v>
      </c>
      <c r="F51" s="3">
        <f t="shared" ref="F51:F68" si="4">D51*E51</f>
        <v>9641</v>
      </c>
      <c r="G51" s="225">
        <f>SUM(F51:F53)</f>
        <v>20429</v>
      </c>
      <c r="H51" s="225">
        <v>14743</v>
      </c>
      <c r="I51" s="229">
        <f>H51/G51</f>
        <v>0.72167017475157869</v>
      </c>
    </row>
    <row r="52" spans="1:9">
      <c r="A52" s="230"/>
      <c r="B52" s="230"/>
      <c r="C52" s="4" t="s">
        <v>55</v>
      </c>
      <c r="D52" s="4">
        <v>31</v>
      </c>
      <c r="E52" s="4">
        <v>174</v>
      </c>
      <c r="F52" s="3">
        <f t="shared" si="4"/>
        <v>5394</v>
      </c>
      <c r="G52" s="225"/>
      <c r="H52" s="225"/>
      <c r="I52" s="229"/>
    </row>
    <row r="53" spans="1:9">
      <c r="A53" s="230"/>
      <c r="B53" s="230"/>
      <c r="C53" s="4" t="s">
        <v>56</v>
      </c>
      <c r="D53" s="4">
        <v>31</v>
      </c>
      <c r="E53" s="4">
        <v>174</v>
      </c>
      <c r="F53" s="3">
        <f t="shared" si="4"/>
        <v>5394</v>
      </c>
      <c r="G53" s="225"/>
      <c r="H53" s="225"/>
      <c r="I53" s="229"/>
    </row>
    <row r="54" spans="1:9">
      <c r="A54" s="230"/>
      <c r="B54" s="230" t="s">
        <v>16</v>
      </c>
      <c r="C54" s="4" t="s">
        <v>57</v>
      </c>
      <c r="D54" s="4">
        <v>17</v>
      </c>
      <c r="E54" s="4">
        <v>189</v>
      </c>
      <c r="F54" s="3">
        <f t="shared" si="4"/>
        <v>3213</v>
      </c>
      <c r="G54" s="225">
        <f>SUM(F54:F55)</f>
        <v>6615</v>
      </c>
      <c r="H54" s="225">
        <v>5087</v>
      </c>
      <c r="I54" s="229">
        <f>H54/G54</f>
        <v>0.76900982615268332</v>
      </c>
    </row>
    <row r="55" spans="1:9">
      <c r="A55" s="230"/>
      <c r="B55" s="230"/>
      <c r="C55" s="4" t="s">
        <v>58</v>
      </c>
      <c r="D55" s="4">
        <v>18</v>
      </c>
      <c r="E55" s="4">
        <v>189</v>
      </c>
      <c r="F55" s="3">
        <f t="shared" si="4"/>
        <v>3402</v>
      </c>
      <c r="G55" s="225"/>
      <c r="H55" s="225"/>
      <c r="I55" s="229"/>
    </row>
    <row r="56" spans="1:9">
      <c r="A56" s="230"/>
      <c r="B56" s="219" t="s">
        <v>59</v>
      </c>
      <c r="C56" s="54" t="s">
        <v>538</v>
      </c>
      <c r="D56" s="4">
        <v>18</v>
      </c>
      <c r="E56" s="4">
        <v>189</v>
      </c>
      <c r="F56" s="3">
        <f t="shared" si="4"/>
        <v>3402</v>
      </c>
      <c r="G56" s="225">
        <f>SUM(F56:F59)</f>
        <v>14175</v>
      </c>
      <c r="H56" s="222">
        <v>10913</v>
      </c>
      <c r="I56" s="226">
        <f>H56/G56</f>
        <v>0.76987654320987653</v>
      </c>
    </row>
    <row r="57" spans="1:9">
      <c r="A57" s="230"/>
      <c r="B57" s="220"/>
      <c r="C57" s="54" t="s">
        <v>556</v>
      </c>
      <c r="D57" s="54">
        <v>19</v>
      </c>
      <c r="E57" s="54">
        <v>189</v>
      </c>
      <c r="F57" s="3">
        <f t="shared" si="4"/>
        <v>3591</v>
      </c>
      <c r="G57" s="225"/>
      <c r="H57" s="223"/>
      <c r="I57" s="227"/>
    </row>
    <row r="58" spans="1:9">
      <c r="A58" s="230"/>
      <c r="B58" s="220"/>
      <c r="C58" s="54" t="s">
        <v>557</v>
      </c>
      <c r="D58" s="54">
        <v>19</v>
      </c>
      <c r="E58" s="54">
        <v>189</v>
      </c>
      <c r="F58" s="3">
        <f t="shared" si="4"/>
        <v>3591</v>
      </c>
      <c r="G58" s="225"/>
      <c r="H58" s="223"/>
      <c r="I58" s="227"/>
    </row>
    <row r="59" spans="1:9">
      <c r="A59" s="230"/>
      <c r="B59" s="221"/>
      <c r="C59" s="54" t="s">
        <v>558</v>
      </c>
      <c r="D59" s="54">
        <v>19</v>
      </c>
      <c r="E59" s="54">
        <v>189</v>
      </c>
      <c r="F59" s="3">
        <f t="shared" si="4"/>
        <v>3591</v>
      </c>
      <c r="G59" s="225"/>
      <c r="H59" s="224"/>
      <c r="I59" s="228"/>
    </row>
    <row r="60" spans="1:9">
      <c r="A60" s="230"/>
      <c r="B60" s="219" t="s">
        <v>23</v>
      </c>
      <c r="C60" s="54" t="s">
        <v>539</v>
      </c>
      <c r="D60" s="4">
        <v>18</v>
      </c>
      <c r="E60" s="4">
        <v>189</v>
      </c>
      <c r="F60" s="3">
        <f t="shared" si="4"/>
        <v>3402</v>
      </c>
      <c r="G60" s="225">
        <f>SUM(F60:F62)</f>
        <v>10017</v>
      </c>
      <c r="H60" s="222">
        <v>7367</v>
      </c>
      <c r="I60" s="226">
        <f>H60/G60</f>
        <v>0.73544973544973546</v>
      </c>
    </row>
    <row r="61" spans="1:9">
      <c r="A61" s="230"/>
      <c r="B61" s="220"/>
      <c r="C61" s="54" t="s">
        <v>559</v>
      </c>
      <c r="D61" s="54">
        <v>17</v>
      </c>
      <c r="E61" s="54">
        <v>189</v>
      </c>
      <c r="F61" s="3">
        <f t="shared" si="4"/>
        <v>3213</v>
      </c>
      <c r="G61" s="225"/>
      <c r="H61" s="223"/>
      <c r="I61" s="227"/>
    </row>
    <row r="62" spans="1:9">
      <c r="A62" s="230"/>
      <c r="B62" s="221"/>
      <c r="C62" s="54" t="s">
        <v>560</v>
      </c>
      <c r="D62" s="54">
        <v>18</v>
      </c>
      <c r="E62" s="54">
        <v>189</v>
      </c>
      <c r="F62" s="3">
        <f t="shared" si="4"/>
        <v>3402</v>
      </c>
      <c r="G62" s="225"/>
      <c r="H62" s="224"/>
      <c r="I62" s="228"/>
    </row>
    <row r="63" spans="1:9">
      <c r="A63" s="230"/>
      <c r="B63" s="230" t="s">
        <v>26</v>
      </c>
      <c r="C63" s="4" t="s">
        <v>60</v>
      </c>
      <c r="D63" s="4">
        <v>23</v>
      </c>
      <c r="E63" s="4">
        <v>159</v>
      </c>
      <c r="F63" s="3">
        <f t="shared" si="4"/>
        <v>3657</v>
      </c>
      <c r="G63" s="225">
        <f>SUM(F63:F66)</f>
        <v>18093</v>
      </c>
      <c r="H63" s="225">
        <v>13750</v>
      </c>
      <c r="I63" s="229">
        <f>H63/G63</f>
        <v>0.7599624164041342</v>
      </c>
    </row>
    <row r="64" spans="1:9">
      <c r="A64" s="230"/>
      <c r="B64" s="230"/>
      <c r="C64" s="4" t="s">
        <v>61</v>
      </c>
      <c r="D64" s="4">
        <v>24</v>
      </c>
      <c r="E64" s="4">
        <v>159</v>
      </c>
      <c r="F64" s="3">
        <f t="shared" si="4"/>
        <v>3816</v>
      </c>
      <c r="G64" s="225"/>
      <c r="H64" s="225"/>
      <c r="I64" s="229"/>
    </row>
    <row r="65" spans="1:9">
      <c r="A65" s="230"/>
      <c r="B65" s="230"/>
      <c r="C65" s="54" t="s">
        <v>561</v>
      </c>
      <c r="D65" s="54">
        <v>23</v>
      </c>
      <c r="E65" s="54">
        <v>276</v>
      </c>
      <c r="F65" s="3">
        <f t="shared" si="4"/>
        <v>6348</v>
      </c>
      <c r="G65" s="225"/>
      <c r="H65" s="225"/>
      <c r="I65" s="229"/>
    </row>
    <row r="66" spans="1:9">
      <c r="A66" s="230"/>
      <c r="B66" s="230"/>
      <c r="C66" s="4" t="s">
        <v>62</v>
      </c>
      <c r="D66" s="4">
        <v>24</v>
      </c>
      <c r="E66" s="4">
        <v>178</v>
      </c>
      <c r="F66" s="3">
        <f t="shared" si="4"/>
        <v>4272</v>
      </c>
      <c r="G66" s="225"/>
      <c r="H66" s="225"/>
      <c r="I66" s="229"/>
    </row>
    <row r="67" spans="1:9">
      <c r="A67" s="230"/>
      <c r="B67" s="219" t="s">
        <v>30</v>
      </c>
      <c r="C67" s="4" t="s">
        <v>63</v>
      </c>
      <c r="D67" s="4">
        <v>31</v>
      </c>
      <c r="E67" s="4">
        <v>189</v>
      </c>
      <c r="F67" s="3">
        <f t="shared" si="4"/>
        <v>5859</v>
      </c>
      <c r="G67" s="225">
        <f>SUM(F67:F68)</f>
        <v>11718</v>
      </c>
      <c r="H67" s="225">
        <v>10111</v>
      </c>
      <c r="I67" s="229">
        <f>H67/G67</f>
        <v>0.86286055640894355</v>
      </c>
    </row>
    <row r="68" spans="1:9">
      <c r="A68" s="230"/>
      <c r="B68" s="221"/>
      <c r="C68" s="4" t="s">
        <v>64</v>
      </c>
      <c r="D68" s="4">
        <v>31</v>
      </c>
      <c r="E68" s="4">
        <v>189</v>
      </c>
      <c r="F68" s="3">
        <f t="shared" si="4"/>
        <v>5859</v>
      </c>
      <c r="G68" s="225"/>
      <c r="H68" s="225"/>
      <c r="I68" s="229"/>
    </row>
    <row r="69" spans="1:9">
      <c r="A69" s="230"/>
      <c r="B69" s="8"/>
      <c r="C69" s="8"/>
      <c r="D69" s="8"/>
      <c r="E69" s="8"/>
      <c r="F69" s="10"/>
      <c r="G69" s="10">
        <f>SUM(G51:G68)</f>
        <v>81047</v>
      </c>
      <c r="H69" s="10">
        <f>SUM(H51:H68)</f>
        <v>61971</v>
      </c>
      <c r="I69" s="172">
        <f>H69/G69</f>
        <v>0.76463039964465063</v>
      </c>
    </row>
    <row r="70" spans="1:9">
      <c r="A70" s="230" t="s">
        <v>65</v>
      </c>
      <c r="B70" s="230" t="s">
        <v>9</v>
      </c>
      <c r="C70" s="4" t="s">
        <v>66</v>
      </c>
      <c r="D70" s="4">
        <v>30</v>
      </c>
      <c r="E70" s="4">
        <v>174</v>
      </c>
      <c r="F70" s="3">
        <f>D70*E70</f>
        <v>5220</v>
      </c>
      <c r="G70" s="225">
        <f>SUM(F70:F71)</f>
        <v>10440</v>
      </c>
      <c r="H70" s="225">
        <v>8459</v>
      </c>
      <c r="I70" s="229">
        <f>H70/G70</f>
        <v>0.8102490421455939</v>
      </c>
    </row>
    <row r="71" spans="1:9">
      <c r="A71" s="230"/>
      <c r="B71" s="230"/>
      <c r="C71" s="4" t="s">
        <v>67</v>
      </c>
      <c r="D71" s="4">
        <v>30</v>
      </c>
      <c r="E71" s="4">
        <v>174</v>
      </c>
      <c r="F71" s="3">
        <f t="shared" ref="F71:F77" si="5">D71*E71</f>
        <v>5220</v>
      </c>
      <c r="G71" s="225"/>
      <c r="H71" s="225"/>
      <c r="I71" s="229"/>
    </row>
    <row r="72" spans="1:9">
      <c r="A72" s="230"/>
      <c r="B72" s="230" t="s">
        <v>59</v>
      </c>
      <c r="C72" s="4" t="s">
        <v>68</v>
      </c>
      <c r="D72" s="4">
        <v>31</v>
      </c>
      <c r="E72" s="4">
        <v>189</v>
      </c>
      <c r="F72" s="3">
        <f t="shared" si="5"/>
        <v>5859</v>
      </c>
      <c r="G72" s="225">
        <f>SUM(F72:F73)</f>
        <v>11529</v>
      </c>
      <c r="H72" s="225">
        <v>10113</v>
      </c>
      <c r="I72" s="229">
        <f>H72/G72</f>
        <v>0.87717928701535264</v>
      </c>
    </row>
    <row r="73" spans="1:9">
      <c r="A73" s="230"/>
      <c r="B73" s="230"/>
      <c r="C73" s="4" t="s">
        <v>69</v>
      </c>
      <c r="D73" s="4">
        <v>30</v>
      </c>
      <c r="E73" s="4">
        <v>189</v>
      </c>
      <c r="F73" s="3">
        <f t="shared" si="5"/>
        <v>5670</v>
      </c>
      <c r="G73" s="225"/>
      <c r="H73" s="225"/>
      <c r="I73" s="229"/>
    </row>
    <row r="74" spans="1:9">
      <c r="A74" s="230"/>
      <c r="B74" s="230" t="s">
        <v>26</v>
      </c>
      <c r="C74" s="4" t="s">
        <v>70</v>
      </c>
      <c r="D74" s="4">
        <v>30</v>
      </c>
      <c r="E74" s="4">
        <v>182</v>
      </c>
      <c r="F74" s="3">
        <f t="shared" si="5"/>
        <v>5460</v>
      </c>
      <c r="G74" s="225">
        <f>SUM(F74:F75)</f>
        <v>13799</v>
      </c>
      <c r="H74" s="225">
        <v>9845</v>
      </c>
      <c r="I74" s="229">
        <f>H74/G74</f>
        <v>0.71345749692006666</v>
      </c>
    </row>
    <row r="75" spans="1:9">
      <c r="A75" s="230"/>
      <c r="B75" s="230"/>
      <c r="C75" s="54" t="s">
        <v>562</v>
      </c>
      <c r="D75" s="4">
        <v>31</v>
      </c>
      <c r="E75" s="4">
        <v>269</v>
      </c>
      <c r="F75" s="3">
        <f t="shared" si="5"/>
        <v>8339</v>
      </c>
      <c r="G75" s="225"/>
      <c r="H75" s="225"/>
      <c r="I75" s="229"/>
    </row>
    <row r="76" spans="1:9">
      <c r="A76" s="230"/>
      <c r="B76" s="230" t="s">
        <v>30</v>
      </c>
      <c r="C76" s="4" t="s">
        <v>71</v>
      </c>
      <c r="D76" s="4">
        <v>19</v>
      </c>
      <c r="E76" s="4">
        <v>189</v>
      </c>
      <c r="F76" s="3">
        <f t="shared" si="5"/>
        <v>3591</v>
      </c>
      <c r="G76" s="225">
        <f>SUM(F76:F77)</f>
        <v>7371</v>
      </c>
      <c r="H76" s="225">
        <v>4686</v>
      </c>
      <c r="I76" s="229">
        <f>H76/G76</f>
        <v>0.63573463573463573</v>
      </c>
    </row>
    <row r="77" spans="1:9">
      <c r="A77" s="230"/>
      <c r="B77" s="230"/>
      <c r="C77" s="4" t="s">
        <v>72</v>
      </c>
      <c r="D77" s="4">
        <v>20</v>
      </c>
      <c r="E77" s="4">
        <v>189</v>
      </c>
      <c r="F77" s="3">
        <f t="shared" si="5"/>
        <v>3780</v>
      </c>
      <c r="G77" s="225"/>
      <c r="H77" s="225"/>
      <c r="I77" s="229"/>
    </row>
    <row r="78" spans="1:9">
      <c r="A78" s="230"/>
      <c r="B78" s="8"/>
      <c r="C78" s="8"/>
      <c r="D78" s="8"/>
      <c r="E78" s="8"/>
      <c r="F78" s="10"/>
      <c r="G78" s="10">
        <f>SUM(G70:G77)</f>
        <v>43139</v>
      </c>
      <c r="H78" s="10">
        <f>SUM(H70:H77)</f>
        <v>33103</v>
      </c>
      <c r="I78" s="172">
        <f>H78/G78</f>
        <v>0.7673566842068662</v>
      </c>
    </row>
    <row r="79" spans="1:9">
      <c r="A79" s="230" t="s">
        <v>73</v>
      </c>
      <c r="B79" s="4" t="s">
        <v>9</v>
      </c>
      <c r="C79" s="4" t="s">
        <v>74</v>
      </c>
      <c r="D79" s="4">
        <v>14</v>
      </c>
      <c r="E79" s="4">
        <v>174</v>
      </c>
      <c r="F79" s="3">
        <f>D79*E79</f>
        <v>2436</v>
      </c>
      <c r="G79" s="53">
        <f>F79</f>
        <v>2436</v>
      </c>
      <c r="H79" s="1">
        <v>1082</v>
      </c>
      <c r="I79" s="171">
        <f>H79/G79</f>
        <v>0.44417077175697867</v>
      </c>
    </row>
    <row r="80" spans="1:9">
      <c r="A80" s="230"/>
      <c r="B80" s="4" t="s">
        <v>23</v>
      </c>
      <c r="C80" s="4" t="s">
        <v>75</v>
      </c>
      <c r="D80" s="4">
        <v>15</v>
      </c>
      <c r="E80" s="4">
        <v>189</v>
      </c>
      <c r="F80" s="3">
        <f t="shared" ref="F80:F84" si="6">D80*E80</f>
        <v>2835</v>
      </c>
      <c r="G80" s="53">
        <f>F80</f>
        <v>2835</v>
      </c>
      <c r="H80" s="1">
        <v>1839</v>
      </c>
      <c r="I80" s="171">
        <f t="shared" ref="I80:I81" si="7">H80/G80</f>
        <v>0.64867724867724863</v>
      </c>
    </row>
    <row r="81" spans="1:9">
      <c r="A81" s="230"/>
      <c r="B81" s="4" t="s">
        <v>59</v>
      </c>
      <c r="C81" s="4" t="s">
        <v>76</v>
      </c>
      <c r="D81" s="4">
        <v>22</v>
      </c>
      <c r="E81" s="4">
        <v>189</v>
      </c>
      <c r="F81" s="3">
        <f t="shared" si="6"/>
        <v>4158</v>
      </c>
      <c r="G81" s="53">
        <f>F81</f>
        <v>4158</v>
      </c>
      <c r="H81" s="1">
        <v>3178</v>
      </c>
      <c r="I81" s="171">
        <f t="shared" si="7"/>
        <v>0.76430976430976427</v>
      </c>
    </row>
    <row r="82" spans="1:9">
      <c r="A82" s="230"/>
      <c r="B82" s="230" t="s">
        <v>26</v>
      </c>
      <c r="C82" s="4" t="s">
        <v>77</v>
      </c>
      <c r="D82" s="4">
        <v>31</v>
      </c>
      <c r="E82" s="4">
        <v>261</v>
      </c>
      <c r="F82" s="3">
        <f t="shared" si="6"/>
        <v>8091</v>
      </c>
      <c r="G82" s="225">
        <f>SUM(F82:F83)</f>
        <v>13020</v>
      </c>
      <c r="H82" s="225">
        <v>5980</v>
      </c>
      <c r="I82" s="229">
        <f>H82/G82</f>
        <v>0.45929339477726572</v>
      </c>
    </row>
    <row r="83" spans="1:9">
      <c r="A83" s="230"/>
      <c r="B83" s="230"/>
      <c r="C83" s="4" t="s">
        <v>78</v>
      </c>
      <c r="D83" s="4">
        <v>31</v>
      </c>
      <c r="E83" s="4">
        <v>159</v>
      </c>
      <c r="F83" s="3">
        <f t="shared" si="6"/>
        <v>4929</v>
      </c>
      <c r="G83" s="225"/>
      <c r="H83" s="225"/>
      <c r="I83" s="229"/>
    </row>
    <row r="84" spans="1:9">
      <c r="A84" s="230"/>
      <c r="B84" s="9" t="s">
        <v>38</v>
      </c>
      <c r="C84" s="4"/>
      <c r="D84" s="4">
        <v>27</v>
      </c>
      <c r="E84" s="4">
        <v>180</v>
      </c>
      <c r="F84" s="1">
        <f t="shared" si="6"/>
        <v>4860</v>
      </c>
      <c r="G84" s="1">
        <f>F84</f>
        <v>4860</v>
      </c>
      <c r="H84" s="1">
        <v>2001</v>
      </c>
      <c r="I84" s="171">
        <f>H84/G84</f>
        <v>0.41172839506172837</v>
      </c>
    </row>
    <row r="85" spans="1:9">
      <c r="A85" s="230"/>
      <c r="B85" s="8"/>
      <c r="C85" s="8"/>
      <c r="D85" s="8"/>
      <c r="E85" s="8"/>
      <c r="F85" s="10"/>
      <c r="G85" s="10">
        <f>SUM(G79:G84)</f>
        <v>27309</v>
      </c>
      <c r="H85" s="10">
        <f>SUM(H79:H84)</f>
        <v>14080</v>
      </c>
      <c r="I85" s="172">
        <f>H85/G85</f>
        <v>0.51558094401113186</v>
      </c>
    </row>
    <row r="86" spans="1:9">
      <c r="A86" s="230" t="s">
        <v>79</v>
      </c>
      <c r="B86" s="4" t="s">
        <v>9</v>
      </c>
      <c r="C86" s="4" t="s">
        <v>80</v>
      </c>
      <c r="D86" s="4">
        <v>31</v>
      </c>
      <c r="E86" s="4">
        <v>174</v>
      </c>
      <c r="F86" s="3">
        <f>D86*E86</f>
        <v>5394</v>
      </c>
      <c r="G86" s="53">
        <f t="shared" ref="G86:G91" si="8">F86</f>
        <v>5394</v>
      </c>
      <c r="H86" s="1">
        <v>3896</v>
      </c>
      <c r="I86" s="171">
        <f t="shared" ref="I86:I94" si="9">H86/G86</f>
        <v>0.7222840192806822</v>
      </c>
    </row>
    <row r="87" spans="1:9">
      <c r="A87" s="230"/>
      <c r="B87" s="9" t="s">
        <v>59</v>
      </c>
      <c r="C87" s="57" t="s">
        <v>565</v>
      </c>
      <c r="D87" s="4">
        <v>13</v>
      </c>
      <c r="E87" s="4">
        <v>189</v>
      </c>
      <c r="F87" s="1">
        <f>D87*E87</f>
        <v>2457</v>
      </c>
      <c r="G87" s="1">
        <f t="shared" si="8"/>
        <v>2457</v>
      </c>
      <c r="H87" s="1">
        <v>1038</v>
      </c>
      <c r="I87" s="171">
        <f>H87/G87</f>
        <v>0.42246642246642246</v>
      </c>
    </row>
    <row r="88" spans="1:9">
      <c r="A88" s="230"/>
      <c r="B88" s="4" t="s">
        <v>23</v>
      </c>
      <c r="C88" s="4" t="s">
        <v>81</v>
      </c>
      <c r="D88" s="4">
        <v>16</v>
      </c>
      <c r="E88" s="4">
        <v>189</v>
      </c>
      <c r="F88" s="3">
        <f>D88*E88</f>
        <v>3024</v>
      </c>
      <c r="G88" s="53">
        <f t="shared" si="8"/>
        <v>3024</v>
      </c>
      <c r="H88" s="1">
        <v>2199</v>
      </c>
      <c r="I88" s="171">
        <f t="shared" si="9"/>
        <v>0.72718253968253965</v>
      </c>
    </row>
    <row r="89" spans="1:9">
      <c r="A89" s="230"/>
      <c r="B89" s="4" t="s">
        <v>26</v>
      </c>
      <c r="C89" s="4" t="s">
        <v>82</v>
      </c>
      <c r="D89" s="4">
        <v>17</v>
      </c>
      <c r="E89" s="4">
        <v>188</v>
      </c>
      <c r="F89" s="3">
        <f t="shared" ref="F89:F91" si="10">D89*E89</f>
        <v>3196</v>
      </c>
      <c r="G89" s="53">
        <f t="shared" si="8"/>
        <v>3196</v>
      </c>
      <c r="H89" s="1">
        <v>1052</v>
      </c>
      <c r="I89" s="171">
        <f t="shared" si="9"/>
        <v>0.32916145181476847</v>
      </c>
    </row>
    <row r="90" spans="1:9">
      <c r="A90" s="230"/>
      <c r="B90" s="4" t="s">
        <v>30</v>
      </c>
      <c r="C90" s="4" t="s">
        <v>83</v>
      </c>
      <c r="D90" s="4">
        <v>16</v>
      </c>
      <c r="E90" s="4">
        <v>189</v>
      </c>
      <c r="F90" s="3">
        <f t="shared" si="10"/>
        <v>3024</v>
      </c>
      <c r="G90" s="53">
        <f t="shared" si="8"/>
        <v>3024</v>
      </c>
      <c r="H90" s="1">
        <v>2173</v>
      </c>
      <c r="I90" s="171">
        <f t="shared" si="9"/>
        <v>0.71858465608465605</v>
      </c>
    </row>
    <row r="91" spans="1:9">
      <c r="A91" s="230"/>
      <c r="B91" s="9" t="s">
        <v>84</v>
      </c>
      <c r="C91" s="4"/>
      <c r="D91" s="4">
        <v>31</v>
      </c>
      <c r="E91" s="4">
        <v>180</v>
      </c>
      <c r="F91" s="1">
        <f t="shared" si="10"/>
        <v>5580</v>
      </c>
      <c r="G91" s="1">
        <f t="shared" si="8"/>
        <v>5580</v>
      </c>
      <c r="H91" s="1">
        <v>2516</v>
      </c>
      <c r="I91" s="171">
        <f t="shared" si="9"/>
        <v>0.45089605734767024</v>
      </c>
    </row>
    <row r="92" spans="1:9">
      <c r="A92" s="230"/>
      <c r="B92" s="8"/>
      <c r="C92" s="8"/>
      <c r="D92" s="8"/>
      <c r="E92" s="8"/>
      <c r="F92" s="10"/>
      <c r="G92" s="10">
        <f>SUM(G86:G91)</f>
        <v>22675</v>
      </c>
      <c r="H92" s="10">
        <f>SUM(H86:H91)</f>
        <v>12874</v>
      </c>
      <c r="I92" s="172">
        <f>H92/G92</f>
        <v>0.56776185226019849</v>
      </c>
    </row>
    <row r="93" spans="1:9">
      <c r="A93" s="57" t="s">
        <v>85</v>
      </c>
      <c r="B93" s="4" t="s">
        <v>16</v>
      </c>
      <c r="C93" s="4" t="s">
        <v>86</v>
      </c>
      <c r="D93" s="4">
        <v>13</v>
      </c>
      <c r="E93" s="4">
        <v>189</v>
      </c>
      <c r="F93" s="3">
        <f>D93*E93</f>
        <v>2457</v>
      </c>
      <c r="G93" s="53">
        <f>F93</f>
        <v>2457</v>
      </c>
      <c r="H93" s="1">
        <v>1652</v>
      </c>
      <c r="I93" s="171">
        <f t="shared" si="9"/>
        <v>0.67236467236467234</v>
      </c>
    </row>
    <row r="94" spans="1:9">
      <c r="A94" s="4" t="s">
        <v>87</v>
      </c>
      <c r="B94" s="9" t="s">
        <v>13</v>
      </c>
      <c r="C94" s="4"/>
      <c r="D94" s="4">
        <v>7</v>
      </c>
      <c r="E94" s="4">
        <v>171</v>
      </c>
      <c r="F94" s="1">
        <f>D94*E94</f>
        <v>1197</v>
      </c>
      <c r="G94" s="1">
        <f>F94</f>
        <v>1197</v>
      </c>
      <c r="H94" s="1">
        <v>1072</v>
      </c>
      <c r="I94" s="171">
        <f t="shared" si="9"/>
        <v>0.89557226399331658</v>
      </c>
    </row>
    <row r="95" spans="1:9">
      <c r="A95" s="54" t="s">
        <v>88</v>
      </c>
      <c r="B95" s="9" t="s">
        <v>23</v>
      </c>
      <c r="C95" s="54" t="s">
        <v>564</v>
      </c>
      <c r="D95" s="4">
        <v>14</v>
      </c>
      <c r="E95" s="4">
        <v>189</v>
      </c>
      <c r="F95" s="3">
        <f>D95*E95</f>
        <v>2646</v>
      </c>
      <c r="G95" s="53">
        <f>F95</f>
        <v>2646</v>
      </c>
      <c r="H95" s="53">
        <v>1960</v>
      </c>
      <c r="I95" s="171">
        <f t="shared" ref="I95:I96" si="11">H95/G95</f>
        <v>0.7407407407407407</v>
      </c>
    </row>
    <row r="96" spans="1:9">
      <c r="A96" s="4" t="s">
        <v>89</v>
      </c>
      <c r="B96" s="4" t="s">
        <v>26</v>
      </c>
      <c r="C96" s="9" t="s">
        <v>90</v>
      </c>
      <c r="D96" s="9">
        <v>14</v>
      </c>
      <c r="E96" s="9">
        <v>138</v>
      </c>
      <c r="F96" s="3">
        <f>D96*E96</f>
        <v>1932</v>
      </c>
      <c r="G96" s="53">
        <f>F96</f>
        <v>1932</v>
      </c>
      <c r="H96" s="1">
        <v>1333</v>
      </c>
      <c r="I96" s="171">
        <f t="shared" si="11"/>
        <v>0.68995859213250521</v>
      </c>
    </row>
    <row r="97" spans="1:18">
      <c r="A97" s="219" t="s">
        <v>91</v>
      </c>
      <c r="B97" s="219" t="s">
        <v>13</v>
      </c>
      <c r="C97" s="9" t="s">
        <v>92</v>
      </c>
      <c r="D97" s="9">
        <v>10</v>
      </c>
      <c r="E97" s="9">
        <v>195</v>
      </c>
      <c r="F97" s="3">
        <f t="shared" ref="F97:F104" si="12">D97*E97</f>
        <v>1950</v>
      </c>
      <c r="G97" s="222">
        <f>SUM(F97:F98)</f>
        <v>3900</v>
      </c>
      <c r="H97" s="222">
        <v>2709</v>
      </c>
      <c r="I97" s="226">
        <f>H97/G97</f>
        <v>0.69461538461538463</v>
      </c>
    </row>
    <row r="98" spans="1:18">
      <c r="A98" s="221"/>
      <c r="B98" s="221"/>
      <c r="C98" s="9" t="s">
        <v>563</v>
      </c>
      <c r="D98" s="9">
        <v>10</v>
      </c>
      <c r="E98" s="9">
        <v>195</v>
      </c>
      <c r="F98" s="3">
        <f t="shared" si="12"/>
        <v>1950</v>
      </c>
      <c r="G98" s="224"/>
      <c r="H98" s="224"/>
      <c r="I98" s="228"/>
    </row>
    <row r="99" spans="1:18">
      <c r="A99" s="4" t="s">
        <v>93</v>
      </c>
      <c r="B99" s="4" t="s">
        <v>59</v>
      </c>
      <c r="C99" s="9" t="s">
        <v>94</v>
      </c>
      <c r="D99" s="9">
        <v>14</v>
      </c>
      <c r="E99" s="9">
        <v>189</v>
      </c>
      <c r="F99" s="3">
        <f t="shared" si="12"/>
        <v>2646</v>
      </c>
      <c r="G99" s="53">
        <f t="shared" ref="G99:G104" si="13">F99</f>
        <v>2646</v>
      </c>
      <c r="H99" s="1">
        <v>1766</v>
      </c>
      <c r="I99" s="171">
        <f t="shared" ref="I99:I104" si="14">H99/G99</f>
        <v>0.66742252456538176</v>
      </c>
    </row>
    <row r="100" spans="1:18">
      <c r="A100" s="54" t="s">
        <v>95</v>
      </c>
      <c r="B100" s="4" t="s">
        <v>9</v>
      </c>
      <c r="C100" s="9" t="s">
        <v>96</v>
      </c>
      <c r="D100" s="9">
        <v>13</v>
      </c>
      <c r="E100" s="9">
        <v>159</v>
      </c>
      <c r="F100" s="3">
        <f t="shared" si="12"/>
        <v>2067</v>
      </c>
      <c r="G100" s="53">
        <f t="shared" si="13"/>
        <v>2067</v>
      </c>
      <c r="H100" s="1">
        <v>1185</v>
      </c>
      <c r="I100" s="171">
        <f t="shared" si="14"/>
        <v>0.57329462989840352</v>
      </c>
    </row>
    <row r="101" spans="1:18">
      <c r="A101" s="54" t="s">
        <v>97</v>
      </c>
      <c r="B101" s="54" t="s">
        <v>9</v>
      </c>
      <c r="C101" s="4" t="s">
        <v>98</v>
      </c>
      <c r="D101" s="4">
        <v>31</v>
      </c>
      <c r="E101" s="4">
        <v>166</v>
      </c>
      <c r="F101" s="3">
        <f t="shared" si="12"/>
        <v>5146</v>
      </c>
      <c r="G101" s="53">
        <f t="shared" si="13"/>
        <v>5146</v>
      </c>
      <c r="H101" s="53">
        <v>3540</v>
      </c>
      <c r="I101" s="171">
        <f t="shared" si="14"/>
        <v>0.68791294209094445</v>
      </c>
    </row>
    <row r="102" spans="1:18">
      <c r="A102" s="54" t="s">
        <v>99</v>
      </c>
      <c r="B102" s="4" t="s">
        <v>59</v>
      </c>
      <c r="C102" s="4" t="s">
        <v>100</v>
      </c>
      <c r="D102" s="4">
        <v>13</v>
      </c>
      <c r="E102" s="4">
        <v>189</v>
      </c>
      <c r="F102" s="3">
        <f t="shared" si="12"/>
        <v>2457</v>
      </c>
      <c r="G102" s="53">
        <f t="shared" si="13"/>
        <v>2457</v>
      </c>
      <c r="H102" s="1">
        <v>1667</v>
      </c>
      <c r="I102" s="171">
        <f t="shared" si="14"/>
        <v>0.67846967846967843</v>
      </c>
    </row>
    <row r="103" spans="1:18">
      <c r="A103" s="4" t="s">
        <v>101</v>
      </c>
      <c r="B103" s="4" t="s">
        <v>26</v>
      </c>
      <c r="C103" s="4" t="s">
        <v>102</v>
      </c>
      <c r="D103" s="4">
        <v>30</v>
      </c>
      <c r="E103" s="4">
        <v>188</v>
      </c>
      <c r="F103" s="3">
        <f t="shared" si="12"/>
        <v>5640</v>
      </c>
      <c r="G103" s="53">
        <f t="shared" si="13"/>
        <v>5640</v>
      </c>
      <c r="H103" s="1">
        <v>3024</v>
      </c>
      <c r="I103" s="171">
        <f t="shared" si="14"/>
        <v>0.53617021276595744</v>
      </c>
    </row>
    <row r="104" spans="1:18">
      <c r="A104" s="4" t="s">
        <v>103</v>
      </c>
      <c r="B104" s="4" t="s">
        <v>13</v>
      </c>
      <c r="C104" s="4" t="s">
        <v>104</v>
      </c>
      <c r="D104" s="4">
        <v>13</v>
      </c>
      <c r="E104" s="4">
        <v>195</v>
      </c>
      <c r="F104" s="3">
        <f t="shared" si="12"/>
        <v>2535</v>
      </c>
      <c r="G104" s="53">
        <f t="shared" si="13"/>
        <v>2535</v>
      </c>
      <c r="H104" s="1">
        <v>2144</v>
      </c>
      <c r="I104" s="171">
        <f t="shared" si="14"/>
        <v>0.84575936883629188</v>
      </c>
    </row>
    <row r="105" spans="1:18">
      <c r="A105" s="2"/>
      <c r="B105" s="2"/>
      <c r="C105" s="2"/>
      <c r="D105" s="2"/>
      <c r="E105" s="2"/>
      <c r="F105" s="11"/>
      <c r="G105" s="11">
        <f>SUM(G23,G26,G50,G69,G78,G85,G92,G93,G94:G104)</f>
        <v>445617</v>
      </c>
      <c r="H105" s="11">
        <f>SUM(H26,H50,H69,H78,H85,H92,H93,H94:H104)</f>
        <v>231150</v>
      </c>
      <c r="I105" s="173">
        <f>H105/G105</f>
        <v>0.51871898962562024</v>
      </c>
    </row>
    <row r="106" spans="1:18">
      <c r="P106" s="45"/>
      <c r="Q106" s="45"/>
      <c r="R106" s="45"/>
    </row>
    <row r="107" spans="1:18">
      <c r="P107" s="45"/>
      <c r="Q107" s="45"/>
      <c r="R107" s="45"/>
    </row>
    <row r="108" spans="1:18">
      <c r="H108" s="175"/>
      <c r="I108" s="175"/>
      <c r="J108" s="45"/>
    </row>
    <row r="109" spans="1:18">
      <c r="H109" s="175"/>
      <c r="I109" s="175"/>
      <c r="J109" s="45"/>
    </row>
    <row r="110" spans="1:18">
      <c r="H110" s="45"/>
      <c r="I110" s="45"/>
      <c r="J110" s="45"/>
    </row>
    <row r="111" spans="1:18">
      <c r="H111" s="45"/>
      <c r="I111" s="45"/>
      <c r="J111" s="45"/>
    </row>
    <row r="112" spans="1:18">
      <c r="H112" s="45"/>
      <c r="I112" s="45"/>
      <c r="J112" s="45"/>
    </row>
    <row r="131" ht="16.5" customHeight="1"/>
  </sheetData>
  <mergeCells count="116">
    <mergeCell ref="G3:G5"/>
    <mergeCell ref="H3:H5"/>
    <mergeCell ref="I3:I5"/>
    <mergeCell ref="B3:B5"/>
    <mergeCell ref="H6:H7"/>
    <mergeCell ref="G6:G7"/>
    <mergeCell ref="H43:H45"/>
    <mergeCell ref="I43:I45"/>
    <mergeCell ref="B43:B45"/>
    <mergeCell ref="G34:G36"/>
    <mergeCell ref="H34:H36"/>
    <mergeCell ref="I34:I36"/>
    <mergeCell ref="B34:B36"/>
    <mergeCell ref="I16:I18"/>
    <mergeCell ref="G19:G21"/>
    <mergeCell ref="H19:H21"/>
    <mergeCell ref="I19:I21"/>
    <mergeCell ref="B19:B21"/>
    <mergeCell ref="B10:B13"/>
    <mergeCell ref="G10:G13"/>
    <mergeCell ref="H10:H13"/>
    <mergeCell ref="B16:B18"/>
    <mergeCell ref="G16:G18"/>
    <mergeCell ref="I6:I7"/>
    <mergeCell ref="B60:B62"/>
    <mergeCell ref="H60:H62"/>
    <mergeCell ref="I60:I62"/>
    <mergeCell ref="G60:G62"/>
    <mergeCell ref="B6:B7"/>
    <mergeCell ref="G8:G9"/>
    <mergeCell ref="H8:H9"/>
    <mergeCell ref="I8:I9"/>
    <mergeCell ref="B8:B9"/>
    <mergeCell ref="B67:B68"/>
    <mergeCell ref="I70:I71"/>
    <mergeCell ref="B72:B73"/>
    <mergeCell ref="G72:G73"/>
    <mergeCell ref="A51:A69"/>
    <mergeCell ref="B63:B66"/>
    <mergeCell ref="G63:G66"/>
    <mergeCell ref="H63:H66"/>
    <mergeCell ref="I63:I66"/>
    <mergeCell ref="G51:G53"/>
    <mergeCell ref="H51:H53"/>
    <mergeCell ref="I51:I53"/>
    <mergeCell ref="G54:G55"/>
    <mergeCell ref="H54:H55"/>
    <mergeCell ref="I54:I55"/>
    <mergeCell ref="G67:G68"/>
    <mergeCell ref="B51:B53"/>
    <mergeCell ref="B54:B55"/>
    <mergeCell ref="A97:A98"/>
    <mergeCell ref="G76:G77"/>
    <mergeCell ref="H76:H77"/>
    <mergeCell ref="I76:I77"/>
    <mergeCell ref="B97:B98"/>
    <mergeCell ref="H97:H98"/>
    <mergeCell ref="G97:G98"/>
    <mergeCell ref="I97:I98"/>
    <mergeCell ref="B27:B29"/>
    <mergeCell ref="H27:H29"/>
    <mergeCell ref="I27:I29"/>
    <mergeCell ref="G27:G29"/>
    <mergeCell ref="G30:G31"/>
    <mergeCell ref="H30:H31"/>
    <mergeCell ref="H67:H68"/>
    <mergeCell ref="I67:I68"/>
    <mergeCell ref="G37:G38"/>
    <mergeCell ref="H37:H38"/>
    <mergeCell ref="I37:I38"/>
    <mergeCell ref="B37:B38"/>
    <mergeCell ref="B30:B31"/>
    <mergeCell ref="I30:I31"/>
    <mergeCell ref="G32:G33"/>
    <mergeCell ref="H32:H33"/>
    <mergeCell ref="H82:H83"/>
    <mergeCell ref="I82:I83"/>
    <mergeCell ref="B82:B83"/>
    <mergeCell ref="A79:A85"/>
    <mergeCell ref="G82:G83"/>
    <mergeCell ref="A86:A92"/>
    <mergeCell ref="A70:A78"/>
    <mergeCell ref="B76:B77"/>
    <mergeCell ref="B70:B71"/>
    <mergeCell ref="G70:G71"/>
    <mergeCell ref="H70:H71"/>
    <mergeCell ref="H72:H73"/>
    <mergeCell ref="I72:I73"/>
    <mergeCell ref="G74:G75"/>
    <mergeCell ref="H74:H75"/>
    <mergeCell ref="I74:I75"/>
    <mergeCell ref="B74:B75"/>
    <mergeCell ref="A3:A23"/>
    <mergeCell ref="A24:A26"/>
    <mergeCell ref="B39:B42"/>
    <mergeCell ref="H39:H42"/>
    <mergeCell ref="G39:G42"/>
    <mergeCell ref="I39:I42"/>
    <mergeCell ref="B56:B59"/>
    <mergeCell ref="H56:H59"/>
    <mergeCell ref="I56:I59"/>
    <mergeCell ref="G56:G59"/>
    <mergeCell ref="I32:I33"/>
    <mergeCell ref="B32:B33"/>
    <mergeCell ref="H16:H18"/>
    <mergeCell ref="I10:I13"/>
    <mergeCell ref="I14:I15"/>
    <mergeCell ref="G14:G15"/>
    <mergeCell ref="B14:B15"/>
    <mergeCell ref="H14:H15"/>
    <mergeCell ref="A27:A50"/>
    <mergeCell ref="G46:G49"/>
    <mergeCell ref="H46:H49"/>
    <mergeCell ref="I46:I49"/>
    <mergeCell ref="B46:B49"/>
    <mergeCell ref="G43:G45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1"/>
  <sheetViews>
    <sheetView zoomScale="85" zoomScaleNormal="85" workbookViewId="0">
      <selection sqref="A1:I176"/>
    </sheetView>
  </sheetViews>
  <sheetFormatPr defaultRowHeight="16.5"/>
  <cols>
    <col min="1" max="1" width="14.375" style="45" bestFit="1" customWidth="1"/>
    <col min="2" max="2" width="24.375" style="45" customWidth="1"/>
    <col min="3" max="3" width="9" style="45"/>
    <col min="4" max="4" width="12.125" style="45" customWidth="1"/>
    <col min="5" max="6" width="9" style="45"/>
    <col min="7" max="7" width="11" style="45" customWidth="1"/>
    <col min="8" max="8" width="15.375" style="45" customWidth="1"/>
    <col min="9" max="9" width="9" style="45"/>
    <col min="10" max="10" width="7.5" style="45" customWidth="1"/>
    <col min="11" max="16" width="9" style="45"/>
    <col min="17" max="17" width="18.5" style="45" customWidth="1"/>
    <col min="18" max="16384" width="9" style="45"/>
  </cols>
  <sheetData>
    <row r="1" spans="1:9" ht="17.25" thickBot="1">
      <c r="A1" s="96"/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5</v>
      </c>
      <c r="H1" s="62" t="s">
        <v>6</v>
      </c>
      <c r="I1" s="97" t="s">
        <v>7</v>
      </c>
    </row>
    <row r="2" spans="1:9">
      <c r="A2" s="257" t="s">
        <v>227</v>
      </c>
      <c r="B2" s="49" t="s">
        <v>109</v>
      </c>
      <c r="C2" s="49" t="s">
        <v>228</v>
      </c>
      <c r="D2" s="49">
        <v>9</v>
      </c>
      <c r="E2" s="49">
        <v>189</v>
      </c>
      <c r="F2" s="49">
        <f>D2*E2</f>
        <v>1701</v>
      </c>
      <c r="G2" s="49">
        <f>F2</f>
        <v>1701</v>
      </c>
      <c r="H2" s="49">
        <v>1003</v>
      </c>
      <c r="I2" s="64">
        <f t="shared" ref="I2:I7" si="0">H2/G2</f>
        <v>0.58965314520870071</v>
      </c>
    </row>
    <row r="3" spans="1:9" ht="17.25" thickBot="1">
      <c r="A3" s="258"/>
      <c r="B3" s="50"/>
      <c r="C3" s="50"/>
      <c r="D3" s="50"/>
      <c r="E3" s="50"/>
      <c r="F3" s="50"/>
      <c r="G3" s="50">
        <f>G2</f>
        <v>1701</v>
      </c>
      <c r="H3" s="50">
        <f>H2</f>
        <v>1003</v>
      </c>
      <c r="I3" s="89">
        <f t="shared" si="0"/>
        <v>0.58965314520870071</v>
      </c>
    </row>
    <row r="4" spans="1:9">
      <c r="A4" s="259" t="s">
        <v>229</v>
      </c>
      <c r="B4" s="59" t="s">
        <v>40</v>
      </c>
      <c r="C4" s="59" t="s">
        <v>230</v>
      </c>
      <c r="D4" s="59">
        <v>29</v>
      </c>
      <c r="E4" s="59">
        <v>174</v>
      </c>
      <c r="F4" s="59">
        <f t="shared" ref="F4:F5" si="1">D4*E4</f>
        <v>5046</v>
      </c>
      <c r="G4" s="59">
        <f>F4</f>
        <v>5046</v>
      </c>
      <c r="H4" s="59">
        <v>4061</v>
      </c>
      <c r="I4" s="98">
        <f t="shared" si="0"/>
        <v>0.80479587792310736</v>
      </c>
    </row>
    <row r="5" spans="1:9">
      <c r="A5" s="251"/>
      <c r="B5" s="56" t="s">
        <v>231</v>
      </c>
      <c r="C5" s="56" t="s">
        <v>232</v>
      </c>
      <c r="D5" s="56">
        <v>7</v>
      </c>
      <c r="E5" s="56">
        <v>156</v>
      </c>
      <c r="F5" s="56">
        <f t="shared" si="1"/>
        <v>1092</v>
      </c>
      <c r="G5" s="56">
        <f>F5</f>
        <v>1092</v>
      </c>
      <c r="H5" s="56">
        <v>591</v>
      </c>
      <c r="I5" s="65">
        <f t="shared" si="0"/>
        <v>0.54120879120879117</v>
      </c>
    </row>
    <row r="6" spans="1:9" ht="17.25" thickBot="1">
      <c r="A6" s="256"/>
      <c r="B6" s="86"/>
      <c r="C6" s="86"/>
      <c r="D6" s="86"/>
      <c r="E6" s="86"/>
      <c r="F6" s="86"/>
      <c r="G6" s="87">
        <f>SUM(G4:G5)</f>
        <v>6138</v>
      </c>
      <c r="H6" s="87">
        <f>SUM(H4:H5)</f>
        <v>4652</v>
      </c>
      <c r="I6" s="99">
        <f t="shared" si="0"/>
        <v>0.75790159661127399</v>
      </c>
    </row>
    <row r="7" spans="1:9">
      <c r="A7" s="253" t="s">
        <v>233</v>
      </c>
      <c r="B7" s="243" t="s">
        <v>234</v>
      </c>
      <c r="C7" s="49" t="s">
        <v>235</v>
      </c>
      <c r="D7" s="49">
        <v>20</v>
      </c>
      <c r="E7" s="49">
        <v>194</v>
      </c>
      <c r="F7" s="49">
        <f>D7*E7</f>
        <v>3880</v>
      </c>
      <c r="G7" s="243">
        <f>F7+F8+F9</f>
        <v>12028</v>
      </c>
      <c r="H7" s="243">
        <v>10394</v>
      </c>
      <c r="I7" s="242">
        <f t="shared" si="0"/>
        <v>0.86415031592949787</v>
      </c>
    </row>
    <row r="8" spans="1:9">
      <c r="A8" s="254"/>
      <c r="B8" s="240"/>
      <c r="C8" s="61" t="s">
        <v>236</v>
      </c>
      <c r="D8" s="61">
        <v>21</v>
      </c>
      <c r="E8" s="61">
        <v>194</v>
      </c>
      <c r="F8" s="61">
        <f t="shared" ref="F8:F13" si="2">D8*E8</f>
        <v>4074</v>
      </c>
      <c r="G8" s="240"/>
      <c r="H8" s="240"/>
      <c r="I8" s="241"/>
    </row>
    <row r="9" spans="1:9">
      <c r="A9" s="254"/>
      <c r="B9" s="240"/>
      <c r="C9" s="61" t="s">
        <v>468</v>
      </c>
      <c r="D9" s="61">
        <v>21</v>
      </c>
      <c r="E9" s="61">
        <v>194</v>
      </c>
      <c r="F9" s="61">
        <f t="shared" si="2"/>
        <v>4074</v>
      </c>
      <c r="G9" s="240"/>
      <c r="H9" s="240"/>
      <c r="I9" s="241"/>
    </row>
    <row r="10" spans="1:9">
      <c r="A10" s="254"/>
      <c r="B10" s="240" t="s">
        <v>107</v>
      </c>
      <c r="C10" s="61" t="s">
        <v>467</v>
      </c>
      <c r="D10" s="61">
        <v>23</v>
      </c>
      <c r="E10" s="61">
        <v>290</v>
      </c>
      <c r="F10" s="61">
        <f t="shared" si="2"/>
        <v>6670</v>
      </c>
      <c r="G10" s="240">
        <f>F10+F11+F12</f>
        <v>14326</v>
      </c>
      <c r="H10" s="240">
        <v>12355</v>
      </c>
      <c r="I10" s="241">
        <f>H10/G10</f>
        <v>0.86241798129275449</v>
      </c>
    </row>
    <row r="11" spans="1:9">
      <c r="A11" s="254"/>
      <c r="B11" s="240"/>
      <c r="C11" s="61" t="s">
        <v>237</v>
      </c>
      <c r="D11" s="61">
        <v>22</v>
      </c>
      <c r="E11" s="61">
        <v>174</v>
      </c>
      <c r="F11" s="61">
        <f t="shared" si="2"/>
        <v>3828</v>
      </c>
      <c r="G11" s="240"/>
      <c r="H11" s="240"/>
      <c r="I11" s="241"/>
    </row>
    <row r="12" spans="1:9">
      <c r="A12" s="254"/>
      <c r="B12" s="240"/>
      <c r="C12" s="61" t="s">
        <v>469</v>
      </c>
      <c r="D12" s="61">
        <v>22</v>
      </c>
      <c r="E12" s="61">
        <v>174</v>
      </c>
      <c r="F12" s="61">
        <f t="shared" si="2"/>
        <v>3828</v>
      </c>
      <c r="G12" s="240"/>
      <c r="H12" s="240"/>
      <c r="I12" s="241"/>
    </row>
    <row r="13" spans="1:9">
      <c r="A13" s="254"/>
      <c r="B13" s="61" t="s">
        <v>106</v>
      </c>
      <c r="C13" s="61" t="s">
        <v>239</v>
      </c>
      <c r="D13" s="61">
        <v>56</v>
      </c>
      <c r="E13" s="61">
        <v>276</v>
      </c>
      <c r="F13" s="61">
        <f t="shared" si="2"/>
        <v>15456</v>
      </c>
      <c r="G13" s="61">
        <f>F13</f>
        <v>15456</v>
      </c>
      <c r="H13" s="61">
        <v>7239</v>
      </c>
      <c r="I13" s="65">
        <f>H13/G13</f>
        <v>0.46836180124223603</v>
      </c>
    </row>
    <row r="14" spans="1:9" ht="17.25" thickBot="1">
      <c r="A14" s="255"/>
      <c r="B14" s="63"/>
      <c r="C14" s="63"/>
      <c r="D14" s="63"/>
      <c r="E14" s="63"/>
      <c r="F14" s="63"/>
      <c r="G14" s="50">
        <f>SUM(G7:G13)</f>
        <v>41810</v>
      </c>
      <c r="H14" s="50">
        <f>SUM(H7:H13)</f>
        <v>29988</v>
      </c>
      <c r="I14" s="89">
        <f>H14/G14</f>
        <v>0.71724467830662519</v>
      </c>
    </row>
    <row r="15" spans="1:9">
      <c r="A15" s="259" t="s">
        <v>240</v>
      </c>
      <c r="B15" s="59" t="s">
        <v>40</v>
      </c>
      <c r="C15" s="60" t="s">
        <v>241</v>
      </c>
      <c r="D15" s="60">
        <v>31</v>
      </c>
      <c r="E15" s="60">
        <v>290</v>
      </c>
      <c r="F15" s="59">
        <f>D15*E15</f>
        <v>8990</v>
      </c>
      <c r="G15" s="59">
        <f>F15</f>
        <v>8990</v>
      </c>
      <c r="H15" s="59">
        <v>6512</v>
      </c>
      <c r="I15" s="98">
        <f>H15/G15</f>
        <v>0.72436040044493877</v>
      </c>
    </row>
    <row r="16" spans="1:9">
      <c r="A16" s="251"/>
      <c r="B16" s="61" t="s">
        <v>238</v>
      </c>
      <c r="C16" s="58" t="s">
        <v>470</v>
      </c>
      <c r="D16" s="58">
        <v>3</v>
      </c>
      <c r="E16" s="58">
        <v>150</v>
      </c>
      <c r="F16" s="61">
        <f t="shared" ref="F16:F17" si="3">D16*E16</f>
        <v>450</v>
      </c>
      <c r="G16" s="61">
        <f>F16</f>
        <v>450</v>
      </c>
      <c r="H16" s="61">
        <v>341</v>
      </c>
      <c r="I16" s="65">
        <f t="shared" ref="I16:I20" si="4">H16/G16</f>
        <v>0.75777777777777777</v>
      </c>
    </row>
    <row r="17" spans="1:9">
      <c r="A17" s="251"/>
      <c r="B17" s="61" t="s">
        <v>231</v>
      </c>
      <c r="C17" s="58" t="s">
        <v>242</v>
      </c>
      <c r="D17" s="58">
        <v>31</v>
      </c>
      <c r="E17" s="58">
        <v>180</v>
      </c>
      <c r="F17" s="61">
        <f t="shared" si="3"/>
        <v>5580</v>
      </c>
      <c r="G17" s="61">
        <f>F17</f>
        <v>5580</v>
      </c>
      <c r="H17" s="61">
        <v>3969</v>
      </c>
      <c r="I17" s="65">
        <f t="shared" si="4"/>
        <v>0.71129032258064517</v>
      </c>
    </row>
    <row r="18" spans="1:9" ht="17.25" thickBot="1">
      <c r="A18" s="252"/>
      <c r="B18" s="63"/>
      <c r="C18" s="63"/>
      <c r="D18" s="63"/>
      <c r="E18" s="63"/>
      <c r="F18" s="63"/>
      <c r="G18" s="50">
        <f>SUM(G15:G17)</f>
        <v>15020</v>
      </c>
      <c r="H18" s="50">
        <f>SUM(H15:H17)</f>
        <v>10822</v>
      </c>
      <c r="I18" s="89">
        <f>H18/G18</f>
        <v>0.72050599201065246</v>
      </c>
    </row>
    <row r="19" spans="1:9">
      <c r="A19" s="250" t="s">
        <v>243</v>
      </c>
      <c r="B19" s="49" t="s">
        <v>106</v>
      </c>
      <c r="C19" s="88" t="s">
        <v>244</v>
      </c>
      <c r="D19" s="88">
        <v>45</v>
      </c>
      <c r="E19" s="88">
        <v>188</v>
      </c>
      <c r="F19" s="49">
        <f>D19*E19</f>
        <v>8460</v>
      </c>
      <c r="G19" s="49">
        <f>F19</f>
        <v>8460</v>
      </c>
      <c r="H19" s="49">
        <v>7090</v>
      </c>
      <c r="I19" s="64">
        <f t="shared" si="4"/>
        <v>0.83806146572104023</v>
      </c>
    </row>
    <row r="20" spans="1:9">
      <c r="A20" s="251"/>
      <c r="B20" s="61" t="s">
        <v>40</v>
      </c>
      <c r="C20" s="58" t="s">
        <v>245</v>
      </c>
      <c r="D20" s="58">
        <v>42</v>
      </c>
      <c r="E20" s="58">
        <v>174</v>
      </c>
      <c r="F20" s="61">
        <f t="shared" ref="F20:F23" si="5">D20*E20</f>
        <v>7308</v>
      </c>
      <c r="G20" s="61">
        <f>F20</f>
        <v>7308</v>
      </c>
      <c r="H20" s="61">
        <v>6776</v>
      </c>
      <c r="I20" s="65">
        <f t="shared" si="4"/>
        <v>0.92720306513409967</v>
      </c>
    </row>
    <row r="21" spans="1:9">
      <c r="A21" s="251"/>
      <c r="B21" s="240" t="s">
        <v>234</v>
      </c>
      <c r="C21" s="58" t="s">
        <v>246</v>
      </c>
      <c r="D21" s="58">
        <v>31</v>
      </c>
      <c r="E21" s="58">
        <v>188</v>
      </c>
      <c r="F21" s="61">
        <f t="shared" si="5"/>
        <v>5828</v>
      </c>
      <c r="G21" s="240">
        <f>SUM(F21:F23)</f>
        <v>16151</v>
      </c>
      <c r="H21" s="240">
        <v>12278</v>
      </c>
      <c r="I21" s="241">
        <f>H21/G21</f>
        <v>0.76020060677357437</v>
      </c>
    </row>
    <row r="22" spans="1:9">
      <c r="A22" s="251"/>
      <c r="B22" s="240"/>
      <c r="C22" s="58" t="s">
        <v>247</v>
      </c>
      <c r="D22" s="58">
        <v>31</v>
      </c>
      <c r="E22" s="58">
        <v>159</v>
      </c>
      <c r="F22" s="61">
        <f t="shared" si="5"/>
        <v>4929</v>
      </c>
      <c r="G22" s="240"/>
      <c r="H22" s="240"/>
      <c r="I22" s="241"/>
    </row>
    <row r="23" spans="1:9">
      <c r="A23" s="251"/>
      <c r="B23" s="240"/>
      <c r="C23" s="58" t="s">
        <v>248</v>
      </c>
      <c r="D23" s="58">
        <v>31</v>
      </c>
      <c r="E23" s="58">
        <v>174</v>
      </c>
      <c r="F23" s="61">
        <f t="shared" si="5"/>
        <v>5394</v>
      </c>
      <c r="G23" s="240"/>
      <c r="H23" s="240"/>
      <c r="I23" s="241"/>
    </row>
    <row r="24" spans="1:9" ht="17.25" thickBot="1">
      <c r="A24" s="252"/>
      <c r="B24" s="63"/>
      <c r="C24" s="63"/>
      <c r="D24" s="63"/>
      <c r="E24" s="63"/>
      <c r="F24" s="63"/>
      <c r="G24" s="50">
        <f>SUM(G19:G23)</f>
        <v>31919</v>
      </c>
      <c r="H24" s="50">
        <f>SUM(H19:H23)</f>
        <v>26144</v>
      </c>
      <c r="I24" s="89">
        <f>H24/G24</f>
        <v>0.81907327923807138</v>
      </c>
    </row>
    <row r="25" spans="1:9">
      <c r="A25" s="250" t="s">
        <v>249</v>
      </c>
      <c r="B25" s="49" t="s">
        <v>106</v>
      </c>
      <c r="C25" s="49" t="s">
        <v>250</v>
      </c>
      <c r="D25" s="49">
        <v>22</v>
      </c>
      <c r="E25" s="49">
        <v>138</v>
      </c>
      <c r="F25" s="49">
        <f>D25*E25</f>
        <v>3036</v>
      </c>
      <c r="G25" s="49">
        <f>F25</f>
        <v>3036</v>
      </c>
      <c r="H25" s="49">
        <v>1768</v>
      </c>
      <c r="I25" s="64">
        <f t="shared" ref="I25:I26" si="6">H25/G25</f>
        <v>0.58234519104084326</v>
      </c>
    </row>
    <row r="26" spans="1:9">
      <c r="A26" s="251"/>
      <c r="B26" s="61" t="s">
        <v>234</v>
      </c>
      <c r="C26" s="61" t="s">
        <v>535</v>
      </c>
      <c r="D26" s="61">
        <v>21</v>
      </c>
      <c r="E26" s="61">
        <v>159</v>
      </c>
      <c r="F26" s="61">
        <f>D26*E26</f>
        <v>3339</v>
      </c>
      <c r="G26" s="61">
        <f>F26</f>
        <v>3339</v>
      </c>
      <c r="H26" s="61">
        <v>2312</v>
      </c>
      <c r="I26" s="65">
        <f t="shared" si="6"/>
        <v>0.69242288110212635</v>
      </c>
    </row>
    <row r="27" spans="1:9" ht="17.25" thickBot="1">
      <c r="A27" s="252"/>
      <c r="B27" s="63"/>
      <c r="C27" s="63"/>
      <c r="D27" s="63"/>
      <c r="E27" s="63"/>
      <c r="F27" s="63"/>
      <c r="G27" s="50">
        <f>SUM(G25:G26)</f>
        <v>6375</v>
      </c>
      <c r="H27" s="50">
        <f>SUM(H25:H26)</f>
        <v>4080</v>
      </c>
      <c r="I27" s="89">
        <f>H27/G27</f>
        <v>0.64</v>
      </c>
    </row>
    <row r="28" spans="1:9">
      <c r="A28" s="253" t="s">
        <v>251</v>
      </c>
      <c r="B28" s="243" t="s">
        <v>252</v>
      </c>
      <c r="C28" s="49" t="s">
        <v>253</v>
      </c>
      <c r="D28" s="49">
        <v>31</v>
      </c>
      <c r="E28" s="49">
        <v>301</v>
      </c>
      <c r="F28" s="49">
        <f>D28*E28</f>
        <v>9331</v>
      </c>
      <c r="G28" s="243">
        <f>SUM(F28:F31)</f>
        <v>22476</v>
      </c>
      <c r="H28" s="243">
        <v>22294</v>
      </c>
      <c r="I28" s="246">
        <f>H28/G28</f>
        <v>0.99190247374977758</v>
      </c>
    </row>
    <row r="29" spans="1:9">
      <c r="A29" s="254"/>
      <c r="B29" s="240"/>
      <c r="C29" s="61" t="s">
        <v>254</v>
      </c>
      <c r="D29" s="61">
        <v>13</v>
      </c>
      <c r="E29" s="61">
        <v>167</v>
      </c>
      <c r="F29" s="61">
        <f>D29*E29</f>
        <v>2171</v>
      </c>
      <c r="G29" s="240"/>
      <c r="H29" s="240"/>
      <c r="I29" s="247"/>
    </row>
    <row r="30" spans="1:9">
      <c r="A30" s="254"/>
      <c r="B30" s="240"/>
      <c r="C30" s="61" t="s">
        <v>255</v>
      </c>
      <c r="D30" s="61">
        <v>31</v>
      </c>
      <c r="E30" s="61">
        <v>177</v>
      </c>
      <c r="F30" s="61">
        <f t="shared" ref="F30:F38" si="7">D30*E30</f>
        <v>5487</v>
      </c>
      <c r="G30" s="240"/>
      <c r="H30" s="240"/>
      <c r="I30" s="247"/>
    </row>
    <row r="31" spans="1:9">
      <c r="A31" s="254"/>
      <c r="B31" s="240"/>
      <c r="C31" s="61" t="s">
        <v>256</v>
      </c>
      <c r="D31" s="61">
        <v>31</v>
      </c>
      <c r="E31" s="61">
        <v>177</v>
      </c>
      <c r="F31" s="61">
        <f t="shared" si="7"/>
        <v>5487</v>
      </c>
      <c r="G31" s="240"/>
      <c r="H31" s="240"/>
      <c r="I31" s="247"/>
    </row>
    <row r="32" spans="1:9">
      <c r="A32" s="254"/>
      <c r="B32" s="61" t="s">
        <v>234</v>
      </c>
      <c r="C32" s="61" t="s">
        <v>257</v>
      </c>
      <c r="D32" s="61">
        <v>31</v>
      </c>
      <c r="E32" s="61">
        <v>183</v>
      </c>
      <c r="F32" s="61">
        <f t="shared" si="7"/>
        <v>5673</v>
      </c>
      <c r="G32" s="61">
        <f>F32</f>
        <v>5673</v>
      </c>
      <c r="H32" s="61">
        <v>5041</v>
      </c>
      <c r="I32" s="65">
        <f t="shared" ref="I32" si="8">H32/G32</f>
        <v>0.88859509959457073</v>
      </c>
    </row>
    <row r="33" spans="1:9">
      <c r="A33" s="254"/>
      <c r="B33" s="240" t="s">
        <v>40</v>
      </c>
      <c r="C33" s="61" t="s">
        <v>258</v>
      </c>
      <c r="D33" s="61">
        <v>25</v>
      </c>
      <c r="E33" s="61">
        <v>174</v>
      </c>
      <c r="F33" s="61">
        <f t="shared" si="7"/>
        <v>4350</v>
      </c>
      <c r="G33" s="240">
        <f>SUM(F33:F35)</f>
        <v>16124</v>
      </c>
      <c r="H33" s="240">
        <v>15321</v>
      </c>
      <c r="I33" s="241">
        <f>H33/G33</f>
        <v>0.95019846192011903</v>
      </c>
    </row>
    <row r="34" spans="1:9">
      <c r="A34" s="254"/>
      <c r="B34" s="240"/>
      <c r="C34" s="61" t="s">
        <v>259</v>
      </c>
      <c r="D34" s="61">
        <v>25</v>
      </c>
      <c r="E34" s="61">
        <v>290</v>
      </c>
      <c r="F34" s="61">
        <f t="shared" si="7"/>
        <v>7250</v>
      </c>
      <c r="G34" s="240"/>
      <c r="H34" s="240"/>
      <c r="I34" s="241"/>
    </row>
    <row r="35" spans="1:9">
      <c r="A35" s="254"/>
      <c r="B35" s="240"/>
      <c r="C35" s="61" t="s">
        <v>260</v>
      </c>
      <c r="D35" s="61">
        <v>26</v>
      </c>
      <c r="E35" s="61">
        <v>174</v>
      </c>
      <c r="F35" s="61">
        <f t="shared" si="7"/>
        <v>4524</v>
      </c>
      <c r="G35" s="240"/>
      <c r="H35" s="240"/>
      <c r="I35" s="241"/>
    </row>
    <row r="36" spans="1:9">
      <c r="A36" s="254"/>
      <c r="B36" s="240" t="s">
        <v>106</v>
      </c>
      <c r="C36" s="61" t="s">
        <v>261</v>
      </c>
      <c r="D36" s="61">
        <v>21</v>
      </c>
      <c r="E36" s="61">
        <v>276</v>
      </c>
      <c r="F36" s="61">
        <f t="shared" si="7"/>
        <v>5796</v>
      </c>
      <c r="G36" s="240">
        <f>SUM(F36:F38)</f>
        <v>15366</v>
      </c>
      <c r="H36" s="240">
        <v>14580</v>
      </c>
      <c r="I36" s="241">
        <f>H36/G36</f>
        <v>0.94884810620851234</v>
      </c>
    </row>
    <row r="37" spans="1:9">
      <c r="A37" s="254"/>
      <c r="B37" s="240"/>
      <c r="C37" s="61" t="s">
        <v>262</v>
      </c>
      <c r="D37" s="61">
        <v>22</v>
      </c>
      <c r="E37" s="61">
        <v>276</v>
      </c>
      <c r="F37" s="61">
        <f t="shared" si="7"/>
        <v>6072</v>
      </c>
      <c r="G37" s="240"/>
      <c r="H37" s="240"/>
      <c r="I37" s="241"/>
    </row>
    <row r="38" spans="1:9">
      <c r="A38" s="254"/>
      <c r="B38" s="240"/>
      <c r="C38" s="61" t="s">
        <v>263</v>
      </c>
      <c r="D38" s="61">
        <v>22</v>
      </c>
      <c r="E38" s="61">
        <v>159</v>
      </c>
      <c r="F38" s="61">
        <f t="shared" si="7"/>
        <v>3498</v>
      </c>
      <c r="G38" s="240"/>
      <c r="H38" s="240"/>
      <c r="I38" s="241"/>
    </row>
    <row r="39" spans="1:9" ht="17.25" thickBot="1">
      <c r="A39" s="255"/>
      <c r="B39" s="63"/>
      <c r="C39" s="63"/>
      <c r="D39" s="63"/>
      <c r="E39" s="63"/>
      <c r="F39" s="63"/>
      <c r="G39" s="50">
        <f>SUM(G28:G38)</f>
        <v>59639</v>
      </c>
      <c r="H39" s="50">
        <f>SUM(H28:H38)</f>
        <v>57236</v>
      </c>
      <c r="I39" s="89">
        <f>H39/G39</f>
        <v>0.959707573902983</v>
      </c>
    </row>
    <row r="40" spans="1:9">
      <c r="A40" s="250" t="s">
        <v>264</v>
      </c>
      <c r="B40" s="49" t="s">
        <v>109</v>
      </c>
      <c r="C40" s="49" t="s">
        <v>265</v>
      </c>
      <c r="D40" s="49">
        <v>17</v>
      </c>
      <c r="E40" s="49">
        <v>189</v>
      </c>
      <c r="F40" s="49">
        <f>D40*E40</f>
        <v>3213</v>
      </c>
      <c r="G40" s="49">
        <f>F40</f>
        <v>3213</v>
      </c>
      <c r="H40" s="49">
        <v>2180</v>
      </c>
      <c r="I40" s="64">
        <f t="shared" ref="I40:I41" si="9">H40/G40</f>
        <v>0.67849361967009025</v>
      </c>
    </row>
    <row r="41" spans="1:9">
      <c r="A41" s="251"/>
      <c r="B41" s="61" t="s">
        <v>111</v>
      </c>
      <c r="C41" s="61" t="s">
        <v>266</v>
      </c>
      <c r="D41" s="61">
        <v>9</v>
      </c>
      <c r="E41" s="61">
        <v>189</v>
      </c>
      <c r="F41" s="61">
        <f>D41*E41</f>
        <v>1701</v>
      </c>
      <c r="G41" s="61">
        <f>F41</f>
        <v>1701</v>
      </c>
      <c r="H41" s="61">
        <v>1496</v>
      </c>
      <c r="I41" s="65">
        <f t="shared" si="9"/>
        <v>0.87948265726043506</v>
      </c>
    </row>
    <row r="42" spans="1:9" ht="17.25" thickBot="1">
      <c r="A42" s="252"/>
      <c r="B42" s="63"/>
      <c r="C42" s="63"/>
      <c r="D42" s="63"/>
      <c r="E42" s="63"/>
      <c r="F42" s="63"/>
      <c r="G42" s="50">
        <f>SUM(G40:G41)</f>
        <v>4914</v>
      </c>
      <c r="H42" s="50">
        <f>SUM(H40:H41)</f>
        <v>3676</v>
      </c>
      <c r="I42" s="89">
        <f>H42/G42</f>
        <v>0.74806674806674811</v>
      </c>
    </row>
    <row r="43" spans="1:9">
      <c r="A43" s="250" t="s">
        <v>267</v>
      </c>
      <c r="B43" s="88" t="s">
        <v>105</v>
      </c>
      <c r="C43" s="49" t="s">
        <v>268</v>
      </c>
      <c r="D43" s="49">
        <v>29</v>
      </c>
      <c r="E43" s="49">
        <v>272</v>
      </c>
      <c r="F43" s="49">
        <f>D43*E43</f>
        <v>7888</v>
      </c>
      <c r="G43" s="49">
        <f>F43</f>
        <v>7888</v>
      </c>
      <c r="H43" s="49">
        <v>3646</v>
      </c>
      <c r="I43" s="64">
        <f t="shared" ref="I43:I44" si="10">H43/G43</f>
        <v>0.46222109533468558</v>
      </c>
    </row>
    <row r="44" spans="1:9">
      <c r="A44" s="251"/>
      <c r="B44" s="58" t="s">
        <v>478</v>
      </c>
      <c r="C44" s="61" t="s">
        <v>269</v>
      </c>
      <c r="D44" s="61">
        <v>31</v>
      </c>
      <c r="E44" s="61">
        <v>169</v>
      </c>
      <c r="F44" s="61">
        <f>D44*E44</f>
        <v>5239</v>
      </c>
      <c r="G44" s="61">
        <f>F44</f>
        <v>5239</v>
      </c>
      <c r="H44" s="61">
        <v>4438</v>
      </c>
      <c r="I44" s="65">
        <f t="shared" si="10"/>
        <v>0.84710822676083219</v>
      </c>
    </row>
    <row r="45" spans="1:9" ht="17.25" thickBot="1">
      <c r="A45" s="252"/>
      <c r="B45" s="63"/>
      <c r="C45" s="63"/>
      <c r="D45" s="63"/>
      <c r="E45" s="63"/>
      <c r="F45" s="63"/>
      <c r="G45" s="50">
        <f>SUM(G43:G44)</f>
        <v>13127</v>
      </c>
      <c r="H45" s="50">
        <f>SUM(H43:H44)</f>
        <v>8084</v>
      </c>
      <c r="I45" s="89">
        <f>H45/G45</f>
        <v>0.61582996876666418</v>
      </c>
    </row>
    <row r="46" spans="1:9">
      <c r="A46" s="250" t="s">
        <v>270</v>
      </c>
      <c r="B46" s="88" t="s">
        <v>109</v>
      </c>
      <c r="C46" s="49" t="s">
        <v>271</v>
      </c>
      <c r="D46" s="49">
        <v>7</v>
      </c>
      <c r="E46" s="49">
        <v>189</v>
      </c>
      <c r="F46" s="49">
        <f>D46*E46</f>
        <v>1323</v>
      </c>
      <c r="G46" s="49">
        <f>F46</f>
        <v>1323</v>
      </c>
      <c r="H46" s="49">
        <v>1058</v>
      </c>
      <c r="I46" s="91">
        <f t="shared" ref="I46:I47" si="11">H46/G46</f>
        <v>0.79969765684051397</v>
      </c>
    </row>
    <row r="47" spans="1:9">
      <c r="A47" s="251"/>
      <c r="B47" s="58" t="s">
        <v>272</v>
      </c>
      <c r="C47" s="61" t="s">
        <v>273</v>
      </c>
      <c r="D47" s="61">
        <v>9</v>
      </c>
      <c r="E47" s="58">
        <v>174</v>
      </c>
      <c r="F47" s="61">
        <f>D47*E47</f>
        <v>1566</v>
      </c>
      <c r="G47" s="61">
        <f>F47</f>
        <v>1566</v>
      </c>
      <c r="H47" s="61">
        <v>1337</v>
      </c>
      <c r="I47" s="65">
        <f t="shared" si="11"/>
        <v>0.85376756066411241</v>
      </c>
    </row>
    <row r="48" spans="1:9" ht="17.25" thickBot="1">
      <c r="A48" s="252"/>
      <c r="B48" s="63"/>
      <c r="C48" s="63"/>
      <c r="D48" s="63"/>
      <c r="E48" s="63"/>
      <c r="F48" s="63"/>
      <c r="G48" s="50">
        <f>SUM(G46:G47)</f>
        <v>2889</v>
      </c>
      <c r="H48" s="50">
        <f>SUM(H46:H47)</f>
        <v>2395</v>
      </c>
      <c r="I48" s="89">
        <f>H48/G48</f>
        <v>0.82900657667012811</v>
      </c>
    </row>
    <row r="49" spans="1:9">
      <c r="A49" s="250" t="s">
        <v>274</v>
      </c>
      <c r="B49" s="88" t="s">
        <v>40</v>
      </c>
      <c r="C49" s="49" t="s">
        <v>275</v>
      </c>
      <c r="D49" s="49">
        <v>31</v>
      </c>
      <c r="E49" s="49">
        <v>290</v>
      </c>
      <c r="F49" s="49">
        <f>D49*E49</f>
        <v>8990</v>
      </c>
      <c r="G49" s="49">
        <f>F49</f>
        <v>8990</v>
      </c>
      <c r="H49" s="49">
        <v>7528</v>
      </c>
      <c r="I49" s="64">
        <f t="shared" ref="I49:I51" si="12">H49/G49</f>
        <v>0.83737486095661851</v>
      </c>
    </row>
    <row r="50" spans="1:9">
      <c r="A50" s="251"/>
      <c r="B50" s="58" t="s">
        <v>106</v>
      </c>
      <c r="C50" s="61" t="s">
        <v>276</v>
      </c>
      <c r="D50" s="61">
        <v>31</v>
      </c>
      <c r="E50" s="61">
        <v>276</v>
      </c>
      <c r="F50" s="61">
        <f>D50*E50</f>
        <v>8556</v>
      </c>
      <c r="G50" s="61">
        <f>F50</f>
        <v>8556</v>
      </c>
      <c r="H50" s="61">
        <v>6731</v>
      </c>
      <c r="I50" s="65">
        <f t="shared" si="12"/>
        <v>0.78669939223936414</v>
      </c>
    </row>
    <row r="51" spans="1:9">
      <c r="A51" s="251"/>
      <c r="B51" s="58" t="s">
        <v>234</v>
      </c>
      <c r="C51" s="61" t="s">
        <v>277</v>
      </c>
      <c r="D51" s="61">
        <v>8</v>
      </c>
      <c r="E51" s="61">
        <v>152</v>
      </c>
      <c r="F51" s="61">
        <f t="shared" ref="F51:F54" si="13">D51*E51</f>
        <v>1216</v>
      </c>
      <c r="G51" s="61">
        <f>F51</f>
        <v>1216</v>
      </c>
      <c r="H51" s="61">
        <v>1031</v>
      </c>
      <c r="I51" s="65">
        <f t="shared" si="12"/>
        <v>0.84786184210526316</v>
      </c>
    </row>
    <row r="52" spans="1:9">
      <c r="A52" s="251"/>
      <c r="B52" s="248" t="s">
        <v>278</v>
      </c>
      <c r="C52" s="61" t="s">
        <v>279</v>
      </c>
      <c r="D52" s="61">
        <v>31</v>
      </c>
      <c r="E52" s="61">
        <v>161</v>
      </c>
      <c r="F52" s="61">
        <f t="shared" si="13"/>
        <v>4991</v>
      </c>
      <c r="G52" s="240">
        <f>SUM(F52:F54)</f>
        <v>8577</v>
      </c>
      <c r="H52" s="240">
        <v>6941</v>
      </c>
      <c r="I52" s="241">
        <v>0.68980891719745219</v>
      </c>
    </row>
    <row r="53" spans="1:9">
      <c r="A53" s="251"/>
      <c r="B53" s="248"/>
      <c r="C53" s="61" t="s">
        <v>280</v>
      </c>
      <c r="D53" s="61">
        <v>9</v>
      </c>
      <c r="E53" s="61">
        <v>163</v>
      </c>
      <c r="F53" s="61">
        <f t="shared" si="13"/>
        <v>1467</v>
      </c>
      <c r="G53" s="240"/>
      <c r="H53" s="240"/>
      <c r="I53" s="241"/>
    </row>
    <row r="54" spans="1:9">
      <c r="A54" s="251"/>
      <c r="B54" s="248"/>
      <c r="C54" s="61" t="s">
        <v>281</v>
      </c>
      <c r="D54" s="61">
        <v>13</v>
      </c>
      <c r="E54" s="61">
        <v>163</v>
      </c>
      <c r="F54" s="61">
        <f t="shared" si="13"/>
        <v>2119</v>
      </c>
      <c r="G54" s="240"/>
      <c r="H54" s="240"/>
      <c r="I54" s="241"/>
    </row>
    <row r="55" spans="1:9" ht="17.25" thickBot="1">
      <c r="A55" s="252"/>
      <c r="B55" s="63"/>
      <c r="C55" s="63"/>
      <c r="D55" s="63"/>
      <c r="E55" s="63"/>
      <c r="F55" s="63"/>
      <c r="G55" s="50">
        <f>SUM(G49:G54)</f>
        <v>27339</v>
      </c>
      <c r="H55" s="50">
        <f>SUM(H49:H54)</f>
        <v>22231</v>
      </c>
      <c r="I55" s="89">
        <f>H55/G55</f>
        <v>0.81316068619920256</v>
      </c>
    </row>
    <row r="56" spans="1:9">
      <c r="A56" s="250" t="s">
        <v>282</v>
      </c>
      <c r="B56" s="88" t="s">
        <v>40</v>
      </c>
      <c r="C56" s="49" t="s">
        <v>283</v>
      </c>
      <c r="D56" s="49">
        <v>27</v>
      </c>
      <c r="E56" s="49">
        <v>183</v>
      </c>
      <c r="F56" s="49">
        <f>D56*E56</f>
        <v>4941</v>
      </c>
      <c r="G56" s="49">
        <f>F56</f>
        <v>4941</v>
      </c>
      <c r="H56" s="49">
        <v>4118</v>
      </c>
      <c r="I56" s="64">
        <f t="shared" ref="I56:I58" si="14">H56/G56</f>
        <v>0.83343452742359847</v>
      </c>
    </row>
    <row r="57" spans="1:9">
      <c r="A57" s="251"/>
      <c r="B57" s="58" t="s">
        <v>106</v>
      </c>
      <c r="C57" s="61" t="s">
        <v>284</v>
      </c>
      <c r="D57" s="61">
        <v>38</v>
      </c>
      <c r="E57" s="61">
        <v>276</v>
      </c>
      <c r="F57" s="61">
        <f>D57*E57</f>
        <v>10488</v>
      </c>
      <c r="G57" s="61">
        <f>F57</f>
        <v>10488</v>
      </c>
      <c r="H57" s="61">
        <v>7486</v>
      </c>
      <c r="I57" s="65">
        <f t="shared" si="14"/>
        <v>0.71376811594202894</v>
      </c>
    </row>
    <row r="58" spans="1:9">
      <c r="A58" s="251"/>
      <c r="B58" s="58" t="s">
        <v>231</v>
      </c>
      <c r="C58" s="61" t="s">
        <v>505</v>
      </c>
      <c r="D58" s="61">
        <v>31</v>
      </c>
      <c r="E58" s="58">
        <v>158</v>
      </c>
      <c r="F58" s="61">
        <f>D58*E58</f>
        <v>4898</v>
      </c>
      <c r="G58" s="61">
        <f>F58</f>
        <v>4898</v>
      </c>
      <c r="H58" s="61">
        <v>4295</v>
      </c>
      <c r="I58" s="65">
        <f t="shared" si="14"/>
        <v>0.87688852592895061</v>
      </c>
    </row>
    <row r="59" spans="1:9" ht="17.25" thickBot="1">
      <c r="A59" s="252"/>
      <c r="B59" s="63"/>
      <c r="C59" s="63"/>
      <c r="D59" s="63"/>
      <c r="E59" s="63"/>
      <c r="F59" s="63"/>
      <c r="G59" s="50">
        <f>SUM(G56:G58)</f>
        <v>20327</v>
      </c>
      <c r="H59" s="50">
        <f>SUM(H56:H58)</f>
        <v>15899</v>
      </c>
      <c r="I59" s="89">
        <f>H59/G59</f>
        <v>0.78216165690952921</v>
      </c>
    </row>
    <row r="60" spans="1:9">
      <c r="A60" s="253" t="s">
        <v>285</v>
      </c>
      <c r="B60" s="249" t="s">
        <v>106</v>
      </c>
      <c r="C60" s="49" t="s">
        <v>286</v>
      </c>
      <c r="D60" s="49">
        <v>31</v>
      </c>
      <c r="E60" s="49">
        <v>277</v>
      </c>
      <c r="F60" s="49">
        <f>D60*E60</f>
        <v>8587</v>
      </c>
      <c r="G60" s="243">
        <f>SUM(F60:F61)</f>
        <v>14430.5</v>
      </c>
      <c r="H60" s="243">
        <v>12020</v>
      </c>
      <c r="I60" s="242">
        <f>H60/G60</f>
        <v>0.83295797096427704</v>
      </c>
    </row>
    <row r="61" spans="1:9">
      <c r="A61" s="254"/>
      <c r="B61" s="248"/>
      <c r="C61" s="61" t="s">
        <v>287</v>
      </c>
      <c r="D61" s="61">
        <v>31</v>
      </c>
      <c r="E61" s="61">
        <v>188.5</v>
      </c>
      <c r="F61" s="61">
        <f>D61*E61</f>
        <v>5843.5</v>
      </c>
      <c r="G61" s="240"/>
      <c r="H61" s="240"/>
      <c r="I61" s="241"/>
    </row>
    <row r="62" spans="1:9">
      <c r="A62" s="254"/>
      <c r="B62" s="248" t="s">
        <v>234</v>
      </c>
      <c r="C62" s="61" t="s">
        <v>288</v>
      </c>
      <c r="D62" s="61">
        <v>31</v>
      </c>
      <c r="E62" s="61">
        <v>178</v>
      </c>
      <c r="F62" s="61">
        <f t="shared" ref="F62:F63" si="15">D62*E62</f>
        <v>5518</v>
      </c>
      <c r="G62" s="240">
        <f>SUM(F62:F63)</f>
        <v>11020.5</v>
      </c>
      <c r="H62" s="240">
        <v>9546</v>
      </c>
      <c r="I62" s="241">
        <f>H62/G62</f>
        <v>0.86620389274533827</v>
      </c>
    </row>
    <row r="63" spans="1:9">
      <c r="A63" s="254"/>
      <c r="B63" s="248"/>
      <c r="C63" s="61" t="s">
        <v>289</v>
      </c>
      <c r="D63" s="61">
        <v>31</v>
      </c>
      <c r="E63" s="61">
        <v>177.5</v>
      </c>
      <c r="F63" s="61">
        <f t="shared" si="15"/>
        <v>5502.5</v>
      </c>
      <c r="G63" s="240"/>
      <c r="H63" s="240"/>
      <c r="I63" s="241"/>
    </row>
    <row r="64" spans="1:9" ht="17.25" thickBot="1">
      <c r="A64" s="255"/>
      <c r="B64" s="63"/>
      <c r="C64" s="63"/>
      <c r="D64" s="63"/>
      <c r="E64" s="63"/>
      <c r="F64" s="63"/>
      <c r="G64" s="50">
        <f>SUM(G60:G63)</f>
        <v>25451</v>
      </c>
      <c r="H64" s="50">
        <f>SUM(H60:H63)</f>
        <v>21566</v>
      </c>
      <c r="I64" s="89">
        <f>H64/G64</f>
        <v>0.8473537385564418</v>
      </c>
    </row>
    <row r="65" spans="1:9">
      <c r="A65" s="253" t="s">
        <v>290</v>
      </c>
      <c r="B65" s="249" t="s">
        <v>40</v>
      </c>
      <c r="C65" s="49" t="s">
        <v>291</v>
      </c>
      <c r="D65" s="49">
        <v>29</v>
      </c>
      <c r="E65" s="49">
        <v>174</v>
      </c>
      <c r="F65" s="49">
        <f>D65*E65</f>
        <v>5046</v>
      </c>
      <c r="G65" s="238">
        <f>SUM(F65:F66)</f>
        <v>5523</v>
      </c>
      <c r="H65" s="238">
        <v>3770</v>
      </c>
      <c r="I65" s="237">
        <f>H65/G65</f>
        <v>0.68260003621220355</v>
      </c>
    </row>
    <row r="66" spans="1:9">
      <c r="A66" s="254"/>
      <c r="B66" s="248"/>
      <c r="C66" s="61" t="s">
        <v>506</v>
      </c>
      <c r="D66" s="61">
        <v>3</v>
      </c>
      <c r="E66" s="61">
        <v>159</v>
      </c>
      <c r="F66" s="61">
        <f>D66*E66</f>
        <v>477</v>
      </c>
      <c r="G66" s="239"/>
      <c r="H66" s="239"/>
      <c r="I66" s="236"/>
    </row>
    <row r="67" spans="1:9">
      <c r="A67" s="254"/>
      <c r="B67" s="58" t="s">
        <v>19</v>
      </c>
      <c r="C67" s="61" t="s">
        <v>292</v>
      </c>
      <c r="D67" s="61">
        <v>26</v>
      </c>
      <c r="E67" s="51">
        <v>189</v>
      </c>
      <c r="F67" s="61">
        <f t="shared" ref="F67:F71" si="16">D67*E67</f>
        <v>4914</v>
      </c>
      <c r="G67" s="61">
        <f>F67</f>
        <v>4914</v>
      </c>
      <c r="H67" s="61">
        <v>3991</v>
      </c>
      <c r="I67" s="65">
        <f t="shared" ref="I67:I71" si="17">H67/G67</f>
        <v>0.81216931216931221</v>
      </c>
    </row>
    <row r="68" spans="1:9">
      <c r="A68" s="254"/>
      <c r="B68" s="58" t="s">
        <v>106</v>
      </c>
      <c r="C68" s="61" t="s">
        <v>293</v>
      </c>
      <c r="D68" s="61">
        <v>31</v>
      </c>
      <c r="E68" s="61">
        <v>188</v>
      </c>
      <c r="F68" s="61">
        <f t="shared" si="16"/>
        <v>5828</v>
      </c>
      <c r="G68" s="61">
        <f>F68</f>
        <v>5828</v>
      </c>
      <c r="H68" s="61">
        <v>3303</v>
      </c>
      <c r="I68" s="65">
        <f t="shared" si="17"/>
        <v>0.56674673987645852</v>
      </c>
    </row>
    <row r="69" spans="1:9">
      <c r="A69" s="254"/>
      <c r="B69" s="58" t="s">
        <v>252</v>
      </c>
      <c r="C69" s="61" t="s">
        <v>294</v>
      </c>
      <c r="D69" s="61">
        <v>31</v>
      </c>
      <c r="E69" s="61">
        <v>165</v>
      </c>
      <c r="F69" s="61">
        <f t="shared" si="16"/>
        <v>5115</v>
      </c>
      <c r="G69" s="61">
        <f>F69</f>
        <v>5115</v>
      </c>
      <c r="H69" s="61">
        <v>4255</v>
      </c>
      <c r="I69" s="65">
        <f t="shared" si="17"/>
        <v>0.83186705767350932</v>
      </c>
    </row>
    <row r="70" spans="1:9">
      <c r="A70" s="254"/>
      <c r="B70" s="58" t="s">
        <v>231</v>
      </c>
      <c r="C70" s="61" t="s">
        <v>479</v>
      </c>
      <c r="D70" s="61">
        <v>5</v>
      </c>
      <c r="E70" s="61">
        <v>156</v>
      </c>
      <c r="F70" s="61">
        <f t="shared" si="16"/>
        <v>780</v>
      </c>
      <c r="G70" s="61">
        <f>F70</f>
        <v>780</v>
      </c>
      <c r="H70" s="61">
        <v>397</v>
      </c>
      <c r="I70" s="65">
        <f t="shared" si="17"/>
        <v>0.50897435897435894</v>
      </c>
    </row>
    <row r="71" spans="1:9">
      <c r="A71" s="254"/>
      <c r="B71" s="58" t="s">
        <v>234</v>
      </c>
      <c r="C71" s="61" t="s">
        <v>295</v>
      </c>
      <c r="D71" s="61">
        <v>31</v>
      </c>
      <c r="E71" s="61">
        <v>188</v>
      </c>
      <c r="F71" s="61">
        <f t="shared" si="16"/>
        <v>5828</v>
      </c>
      <c r="G71" s="61">
        <f>F71</f>
        <v>5828</v>
      </c>
      <c r="H71" s="61">
        <v>5106</v>
      </c>
      <c r="I71" s="65">
        <f t="shared" si="17"/>
        <v>0.87611530542210025</v>
      </c>
    </row>
    <row r="72" spans="1:9" ht="17.25" thickBot="1">
      <c r="A72" s="255"/>
      <c r="B72" s="63"/>
      <c r="C72" s="63"/>
      <c r="D72" s="63"/>
      <c r="E72" s="63"/>
      <c r="F72" s="63"/>
      <c r="G72" s="50">
        <f>SUM(G65:G71)</f>
        <v>27988</v>
      </c>
      <c r="H72" s="50">
        <f>SUM(H65:H71)</f>
        <v>20822</v>
      </c>
      <c r="I72" s="89">
        <f>H72/G72</f>
        <v>0.74396169787051591</v>
      </c>
    </row>
    <row r="73" spans="1:9">
      <c r="A73" s="253" t="s">
        <v>296</v>
      </c>
      <c r="B73" s="88" t="s">
        <v>40</v>
      </c>
      <c r="C73" s="49" t="s">
        <v>297</v>
      </c>
      <c r="D73" s="49">
        <v>38</v>
      </c>
      <c r="E73" s="49">
        <v>188</v>
      </c>
      <c r="F73" s="49">
        <f>D73*E73</f>
        <v>7144</v>
      </c>
      <c r="G73" s="49">
        <f>F73</f>
        <v>7144</v>
      </c>
      <c r="H73" s="49">
        <v>3848</v>
      </c>
      <c r="I73" s="64">
        <f t="shared" ref="I73:I75" si="18">H73/G73</f>
        <v>0.5386338185890257</v>
      </c>
    </row>
    <row r="74" spans="1:9">
      <c r="A74" s="254"/>
      <c r="B74" s="58" t="s">
        <v>19</v>
      </c>
      <c r="C74" s="61" t="s">
        <v>298</v>
      </c>
      <c r="D74" s="61">
        <v>26</v>
      </c>
      <c r="E74" s="61">
        <v>189</v>
      </c>
      <c r="F74" s="61">
        <f>D74*E74</f>
        <v>4914</v>
      </c>
      <c r="G74" s="61">
        <f>F74</f>
        <v>4914</v>
      </c>
      <c r="H74" s="61">
        <v>4545</v>
      </c>
      <c r="I74" s="65">
        <f t="shared" si="18"/>
        <v>0.92490842490842495</v>
      </c>
    </row>
    <row r="75" spans="1:9">
      <c r="A75" s="254"/>
      <c r="B75" s="58" t="s">
        <v>299</v>
      </c>
      <c r="C75" s="61" t="s">
        <v>300</v>
      </c>
      <c r="D75" s="61">
        <v>31</v>
      </c>
      <c r="E75" s="61">
        <v>167</v>
      </c>
      <c r="F75" s="61">
        <f t="shared" ref="F75:F78" si="19">D75*E75</f>
        <v>5177</v>
      </c>
      <c r="G75" s="61">
        <f>F75</f>
        <v>5177</v>
      </c>
      <c r="H75" s="61">
        <v>3845</v>
      </c>
      <c r="I75" s="65">
        <f t="shared" si="18"/>
        <v>0.74270813212285103</v>
      </c>
    </row>
    <row r="76" spans="1:9">
      <c r="A76" s="254"/>
      <c r="B76" s="248" t="s">
        <v>231</v>
      </c>
      <c r="C76" s="61" t="s">
        <v>301</v>
      </c>
      <c r="D76" s="61">
        <v>31</v>
      </c>
      <c r="E76" s="61">
        <v>156</v>
      </c>
      <c r="F76" s="61">
        <f t="shared" si="19"/>
        <v>4836</v>
      </c>
      <c r="G76" s="240">
        <f>SUM(F76:F78)</f>
        <v>14508</v>
      </c>
      <c r="H76" s="240">
        <v>13508</v>
      </c>
      <c r="I76" s="241">
        <v>0.68980891719745219</v>
      </c>
    </row>
    <row r="77" spans="1:9">
      <c r="A77" s="254"/>
      <c r="B77" s="248"/>
      <c r="C77" s="61" t="s">
        <v>302</v>
      </c>
      <c r="D77" s="61">
        <v>31</v>
      </c>
      <c r="E77" s="61">
        <v>156</v>
      </c>
      <c r="F77" s="61">
        <f t="shared" si="19"/>
        <v>4836</v>
      </c>
      <c r="G77" s="240"/>
      <c r="H77" s="240"/>
      <c r="I77" s="241"/>
    </row>
    <row r="78" spans="1:9">
      <c r="A78" s="254"/>
      <c r="B78" s="248"/>
      <c r="C78" s="61" t="s">
        <v>303</v>
      </c>
      <c r="D78" s="61">
        <v>31</v>
      </c>
      <c r="E78" s="61">
        <v>156</v>
      </c>
      <c r="F78" s="61">
        <f t="shared" si="19"/>
        <v>4836</v>
      </c>
      <c r="G78" s="240"/>
      <c r="H78" s="240"/>
      <c r="I78" s="241"/>
    </row>
    <row r="79" spans="1:9" ht="17.25" thickBot="1">
      <c r="A79" s="255"/>
      <c r="B79" s="63"/>
      <c r="C79" s="63"/>
      <c r="D79" s="63"/>
      <c r="E79" s="63"/>
      <c r="F79" s="63"/>
      <c r="G79" s="50">
        <f>SUM(G73:G78)</f>
        <v>31743</v>
      </c>
      <c r="H79" s="50">
        <f>SUM(H73:H78)</f>
        <v>25746</v>
      </c>
      <c r="I79" s="89">
        <f>H79/G79</f>
        <v>0.81107645780172011</v>
      </c>
    </row>
    <row r="80" spans="1:9">
      <c r="A80" s="253" t="s">
        <v>304</v>
      </c>
      <c r="B80" s="88" t="s">
        <v>40</v>
      </c>
      <c r="C80" s="49" t="s">
        <v>305</v>
      </c>
      <c r="D80" s="49">
        <v>14</v>
      </c>
      <c r="E80" s="49">
        <v>159</v>
      </c>
      <c r="F80" s="49">
        <f>D80*E80</f>
        <v>2226</v>
      </c>
      <c r="G80" s="49">
        <f>F80</f>
        <v>2226</v>
      </c>
      <c r="H80" s="49">
        <v>1263</v>
      </c>
      <c r="I80" s="64">
        <f t="shared" ref="I80:I81" si="20">H80/G80</f>
        <v>0.56738544474393526</v>
      </c>
    </row>
    <row r="81" spans="1:9">
      <c r="A81" s="254"/>
      <c r="B81" s="58" t="s">
        <v>231</v>
      </c>
      <c r="C81" s="58" t="s">
        <v>306</v>
      </c>
      <c r="D81" s="58">
        <v>9</v>
      </c>
      <c r="E81" s="58">
        <v>156</v>
      </c>
      <c r="F81" s="61">
        <f>D81*E81</f>
        <v>1404</v>
      </c>
      <c r="G81" s="58">
        <f>F81</f>
        <v>1404</v>
      </c>
      <c r="H81" s="58">
        <v>753</v>
      </c>
      <c r="I81" s="65">
        <f t="shared" si="20"/>
        <v>0.53632478632478631</v>
      </c>
    </row>
    <row r="82" spans="1:9" ht="17.25" thickBot="1">
      <c r="A82" s="255"/>
      <c r="B82" s="50"/>
      <c r="C82" s="50"/>
      <c r="D82" s="50"/>
      <c r="E82" s="50"/>
      <c r="F82" s="50"/>
      <c r="G82" s="50">
        <f>SUM(G80:G81)</f>
        <v>3630</v>
      </c>
      <c r="H82" s="50">
        <f>SUM(H80:H81)</f>
        <v>2016</v>
      </c>
      <c r="I82" s="89">
        <f>H82/G82</f>
        <v>0.55537190082644627</v>
      </c>
    </row>
    <row r="83" spans="1:9">
      <c r="A83" s="253" t="s">
        <v>472</v>
      </c>
      <c r="B83" s="88" t="s">
        <v>473</v>
      </c>
      <c r="C83" s="49" t="s">
        <v>507</v>
      </c>
      <c r="D83" s="49">
        <v>7</v>
      </c>
      <c r="E83" s="49">
        <v>195</v>
      </c>
      <c r="F83" s="49">
        <f>D83*E83</f>
        <v>1365</v>
      </c>
      <c r="G83" s="49">
        <f>F83</f>
        <v>1365</v>
      </c>
      <c r="H83" s="49">
        <v>785</v>
      </c>
      <c r="I83" s="64">
        <f t="shared" ref="I83:I84" si="21">H83/G83</f>
        <v>0.57509157509157505</v>
      </c>
    </row>
    <row r="84" spans="1:9">
      <c r="A84" s="254"/>
      <c r="B84" s="58" t="s">
        <v>106</v>
      </c>
      <c r="C84" s="58" t="s">
        <v>508</v>
      </c>
      <c r="D84" s="58">
        <v>2</v>
      </c>
      <c r="E84" s="58">
        <v>159</v>
      </c>
      <c r="F84" s="61">
        <f>D84*E84</f>
        <v>318</v>
      </c>
      <c r="G84" s="58">
        <f>F84</f>
        <v>318</v>
      </c>
      <c r="H84" s="58">
        <v>271</v>
      </c>
      <c r="I84" s="65">
        <f t="shared" si="21"/>
        <v>0.85220125786163525</v>
      </c>
    </row>
    <row r="85" spans="1:9" ht="17.25" thickBot="1">
      <c r="A85" s="255"/>
      <c r="B85" s="50"/>
      <c r="C85" s="50"/>
      <c r="D85" s="50"/>
      <c r="E85" s="50"/>
      <c r="F85" s="50"/>
      <c r="G85" s="50">
        <f>SUM(G83:G84)</f>
        <v>1683</v>
      </c>
      <c r="H85" s="50">
        <f>SUM(H83:H84)</f>
        <v>1056</v>
      </c>
      <c r="I85" s="89">
        <f>H85/G85</f>
        <v>0.62745098039215685</v>
      </c>
    </row>
    <row r="86" spans="1:9">
      <c r="A86" s="253" t="s">
        <v>307</v>
      </c>
      <c r="B86" s="88" t="s">
        <v>40</v>
      </c>
      <c r="C86" s="49" t="s">
        <v>308</v>
      </c>
      <c r="D86" s="49">
        <v>39</v>
      </c>
      <c r="E86" s="49">
        <v>290</v>
      </c>
      <c r="F86" s="49">
        <f>D86*E86</f>
        <v>11310</v>
      </c>
      <c r="G86" s="49">
        <f>F86</f>
        <v>11310</v>
      </c>
      <c r="H86" s="49">
        <v>6072</v>
      </c>
      <c r="I86" s="64">
        <f t="shared" ref="I86" si="22">H86/G86</f>
        <v>0.53687002652519888</v>
      </c>
    </row>
    <row r="87" spans="1:9">
      <c r="A87" s="254"/>
      <c r="B87" s="248" t="s">
        <v>234</v>
      </c>
      <c r="C87" s="61" t="s">
        <v>309</v>
      </c>
      <c r="D87" s="61">
        <v>19</v>
      </c>
      <c r="E87" s="61">
        <v>159</v>
      </c>
      <c r="F87" s="61">
        <f>D87*E87</f>
        <v>3021</v>
      </c>
      <c r="G87" s="240">
        <f>SUM(F87:F88)</f>
        <v>6225</v>
      </c>
      <c r="H87" s="240">
        <v>5030</v>
      </c>
      <c r="I87" s="241">
        <f>H87/G87</f>
        <v>0.80803212851405626</v>
      </c>
    </row>
    <row r="88" spans="1:9">
      <c r="A88" s="254"/>
      <c r="B88" s="248"/>
      <c r="C88" s="61" t="s">
        <v>310</v>
      </c>
      <c r="D88" s="61">
        <v>18</v>
      </c>
      <c r="E88" s="61">
        <v>178</v>
      </c>
      <c r="F88" s="61">
        <f>D88*E88</f>
        <v>3204</v>
      </c>
      <c r="G88" s="240"/>
      <c r="H88" s="240"/>
      <c r="I88" s="241"/>
    </row>
    <row r="89" spans="1:9" ht="17.25" thickBot="1">
      <c r="A89" s="255"/>
      <c r="B89" s="63"/>
      <c r="C89" s="63"/>
      <c r="D89" s="63"/>
      <c r="E89" s="63"/>
      <c r="F89" s="63"/>
      <c r="G89" s="50">
        <f>SUM(G86:G88)</f>
        <v>17535</v>
      </c>
      <c r="H89" s="50">
        <f>SUM(H86:H88)</f>
        <v>11102</v>
      </c>
      <c r="I89" s="89">
        <f>H89/G89</f>
        <v>0.6331337325349301</v>
      </c>
    </row>
    <row r="90" spans="1:9">
      <c r="A90" s="253" t="s">
        <v>311</v>
      </c>
      <c r="B90" s="88" t="s">
        <v>480</v>
      </c>
      <c r="C90" s="49" t="s">
        <v>312</v>
      </c>
      <c r="D90" s="49">
        <v>29</v>
      </c>
      <c r="E90" s="49">
        <v>188.5</v>
      </c>
      <c r="F90" s="49">
        <f>D90*E90</f>
        <v>5466.5</v>
      </c>
      <c r="G90" s="49">
        <f>F90</f>
        <v>5466.5</v>
      </c>
      <c r="H90" s="49">
        <v>4785</v>
      </c>
      <c r="I90" s="64">
        <f t="shared" ref="I90:I91" si="23">H90/G90</f>
        <v>0.87533156498673736</v>
      </c>
    </row>
    <row r="91" spans="1:9">
      <c r="A91" s="254"/>
      <c r="B91" s="58" t="s">
        <v>315</v>
      </c>
      <c r="C91" s="61" t="s">
        <v>471</v>
      </c>
      <c r="D91" s="61">
        <v>8</v>
      </c>
      <c r="E91" s="61">
        <v>189</v>
      </c>
      <c r="F91" s="61">
        <f>D91*E91</f>
        <v>1512</v>
      </c>
      <c r="G91" s="61">
        <f>F91</f>
        <v>1512</v>
      </c>
      <c r="H91" s="61">
        <v>790</v>
      </c>
      <c r="I91" s="65">
        <f t="shared" si="23"/>
        <v>0.52248677248677244</v>
      </c>
    </row>
    <row r="92" spans="1:9">
      <c r="A92" s="254"/>
      <c r="B92" s="248" t="s">
        <v>234</v>
      </c>
      <c r="C92" s="61" t="s">
        <v>509</v>
      </c>
      <c r="D92" s="61">
        <v>15</v>
      </c>
      <c r="E92" s="61">
        <v>168</v>
      </c>
      <c r="F92" s="61">
        <f t="shared" ref="F92:F93" si="24">D92*E92</f>
        <v>2520</v>
      </c>
      <c r="G92" s="240">
        <f>SUM(F92:F93)</f>
        <v>4762.5</v>
      </c>
      <c r="H92" s="240">
        <v>3620</v>
      </c>
      <c r="I92" s="234">
        <f>H92/G92</f>
        <v>0.76010498687664041</v>
      </c>
    </row>
    <row r="93" spans="1:9">
      <c r="A93" s="254"/>
      <c r="B93" s="248"/>
      <c r="C93" s="61" t="s">
        <v>313</v>
      </c>
      <c r="D93" s="61">
        <v>13</v>
      </c>
      <c r="E93" s="61">
        <v>172.5</v>
      </c>
      <c r="F93" s="61">
        <f t="shared" si="24"/>
        <v>2242.5</v>
      </c>
      <c r="G93" s="240"/>
      <c r="H93" s="240"/>
      <c r="I93" s="236"/>
    </row>
    <row r="94" spans="1:9" ht="17.25" thickBot="1">
      <c r="A94" s="255"/>
      <c r="B94" s="63"/>
      <c r="C94" s="63"/>
      <c r="D94" s="63"/>
      <c r="E94" s="63"/>
      <c r="F94" s="63"/>
      <c r="G94" s="50">
        <f>SUM(G90:G93)</f>
        <v>11741</v>
      </c>
      <c r="H94" s="50">
        <f>SUM(H90:H93)</f>
        <v>9195</v>
      </c>
      <c r="I94" s="89">
        <f>H94/G94</f>
        <v>0.78315305340260621</v>
      </c>
    </row>
    <row r="95" spans="1:9">
      <c r="A95" s="250" t="s">
        <v>314</v>
      </c>
      <c r="B95" s="88" t="s">
        <v>315</v>
      </c>
      <c r="C95" s="49" t="s">
        <v>316</v>
      </c>
      <c r="D95" s="49">
        <v>8</v>
      </c>
      <c r="E95" s="49">
        <v>189</v>
      </c>
      <c r="F95" s="49">
        <f>D95*E95</f>
        <v>1512</v>
      </c>
      <c r="G95" s="49">
        <f>F95</f>
        <v>1512</v>
      </c>
      <c r="H95" s="49">
        <v>1394</v>
      </c>
      <c r="I95" s="64">
        <f t="shared" ref="I95" si="25">H95/G95</f>
        <v>0.92195767195767198</v>
      </c>
    </row>
    <row r="96" spans="1:9">
      <c r="A96" s="251"/>
      <c r="B96" s="248" t="s">
        <v>299</v>
      </c>
      <c r="C96" s="61" t="s">
        <v>317</v>
      </c>
      <c r="D96" s="61">
        <v>31</v>
      </c>
      <c r="E96" s="61">
        <v>167</v>
      </c>
      <c r="F96" s="61">
        <f>D96*E96</f>
        <v>5177</v>
      </c>
      <c r="G96" s="240">
        <f>SUM(F96:F97)</f>
        <v>10602</v>
      </c>
      <c r="H96" s="240">
        <v>8184</v>
      </c>
      <c r="I96" s="241">
        <f>H96/G96</f>
        <v>0.77192982456140347</v>
      </c>
    </row>
    <row r="97" spans="1:9">
      <c r="A97" s="251"/>
      <c r="B97" s="248"/>
      <c r="C97" s="61" t="s">
        <v>510</v>
      </c>
      <c r="D97" s="61">
        <v>31</v>
      </c>
      <c r="E97" s="61">
        <v>175</v>
      </c>
      <c r="F97" s="61">
        <f t="shared" ref="F97:F100" si="26">D97*E97</f>
        <v>5425</v>
      </c>
      <c r="G97" s="240"/>
      <c r="H97" s="240"/>
      <c r="I97" s="241"/>
    </row>
    <row r="98" spans="1:9">
      <c r="A98" s="251"/>
      <c r="B98" s="58" t="s">
        <v>231</v>
      </c>
      <c r="C98" s="61" t="s">
        <v>318</v>
      </c>
      <c r="D98" s="61">
        <v>10</v>
      </c>
      <c r="E98" s="61">
        <v>156</v>
      </c>
      <c r="F98" s="61">
        <f t="shared" si="26"/>
        <v>1560</v>
      </c>
      <c r="G98" s="61">
        <f>F98</f>
        <v>1560</v>
      </c>
      <c r="H98" s="61">
        <v>1329</v>
      </c>
      <c r="I98" s="65">
        <f t="shared" ref="I98:I100" si="27">H98/G98</f>
        <v>0.85192307692307689</v>
      </c>
    </row>
    <row r="99" spans="1:9">
      <c r="A99" s="251"/>
      <c r="B99" s="58" t="s">
        <v>106</v>
      </c>
      <c r="C99" s="61" t="s">
        <v>319</v>
      </c>
      <c r="D99" s="61">
        <v>28</v>
      </c>
      <c r="E99" s="61">
        <v>138</v>
      </c>
      <c r="F99" s="61">
        <f t="shared" si="26"/>
        <v>3864</v>
      </c>
      <c r="G99" s="61">
        <f>F99</f>
        <v>3864</v>
      </c>
      <c r="H99" s="61">
        <v>3551</v>
      </c>
      <c r="I99" s="65">
        <f t="shared" si="27"/>
        <v>0.91899585921325055</v>
      </c>
    </row>
    <row r="100" spans="1:9">
      <c r="A100" s="251"/>
      <c r="B100" s="58" t="s">
        <v>30</v>
      </c>
      <c r="C100" s="61" t="s">
        <v>320</v>
      </c>
      <c r="D100" s="61">
        <v>6</v>
      </c>
      <c r="E100" s="61">
        <v>189</v>
      </c>
      <c r="F100" s="61">
        <f t="shared" si="26"/>
        <v>1134</v>
      </c>
      <c r="G100" s="61">
        <f>F100</f>
        <v>1134</v>
      </c>
      <c r="H100" s="61">
        <v>1007</v>
      </c>
      <c r="I100" s="65">
        <f t="shared" si="27"/>
        <v>0.88800705467372132</v>
      </c>
    </row>
    <row r="101" spans="1:9" ht="17.25" thickBot="1">
      <c r="A101" s="252"/>
      <c r="B101" s="63"/>
      <c r="C101" s="63"/>
      <c r="D101" s="63"/>
      <c r="E101" s="63"/>
      <c r="F101" s="63"/>
      <c r="G101" s="50">
        <f>SUM(G95:G100)</f>
        <v>18672</v>
      </c>
      <c r="H101" s="50">
        <f>SUM(H95:H100)</f>
        <v>15465</v>
      </c>
      <c r="I101" s="89">
        <f>H101/G101</f>
        <v>0.82824550128534702</v>
      </c>
    </row>
    <row r="102" spans="1:9">
      <c r="A102" s="250" t="s">
        <v>321</v>
      </c>
      <c r="B102" s="88" t="s">
        <v>40</v>
      </c>
      <c r="C102" s="49" t="s">
        <v>322</v>
      </c>
      <c r="D102" s="49">
        <v>21</v>
      </c>
      <c r="E102" s="49">
        <v>290</v>
      </c>
      <c r="F102" s="49">
        <f>D102*E102</f>
        <v>6090</v>
      </c>
      <c r="G102" s="49">
        <f>F102</f>
        <v>6090</v>
      </c>
      <c r="H102" s="49">
        <v>5245</v>
      </c>
      <c r="I102" s="64">
        <f t="shared" ref="I102:I105" si="28">H102/G102</f>
        <v>0.86124794745484401</v>
      </c>
    </row>
    <row r="103" spans="1:9">
      <c r="A103" s="251"/>
      <c r="B103" s="58" t="s">
        <v>106</v>
      </c>
      <c r="C103" s="61" t="s">
        <v>323</v>
      </c>
      <c r="D103" s="61">
        <v>22</v>
      </c>
      <c r="E103" s="61">
        <v>276</v>
      </c>
      <c r="F103" s="61">
        <f>D103*E103</f>
        <v>6072</v>
      </c>
      <c r="G103" s="61">
        <f>F103</f>
        <v>6072</v>
      </c>
      <c r="H103" s="61">
        <v>5393</v>
      </c>
      <c r="I103" s="65">
        <f t="shared" si="28"/>
        <v>0.88817523056653491</v>
      </c>
    </row>
    <row r="104" spans="1:9">
      <c r="A104" s="251"/>
      <c r="B104" s="58" t="s">
        <v>231</v>
      </c>
      <c r="C104" s="61" t="s">
        <v>324</v>
      </c>
      <c r="D104" s="61">
        <v>29</v>
      </c>
      <c r="E104" s="61">
        <v>300</v>
      </c>
      <c r="F104" s="61">
        <f t="shared" ref="F104:F105" si="29">D104*E104</f>
        <v>8700</v>
      </c>
      <c r="G104" s="61">
        <f>F104</f>
        <v>8700</v>
      </c>
      <c r="H104" s="61">
        <v>7203</v>
      </c>
      <c r="I104" s="65">
        <f t="shared" si="28"/>
        <v>0.82793103448275862</v>
      </c>
    </row>
    <row r="105" spans="1:9">
      <c r="A105" s="251"/>
      <c r="B105" s="58" t="s">
        <v>234</v>
      </c>
      <c r="C105" s="61" t="s">
        <v>325</v>
      </c>
      <c r="D105" s="61">
        <v>14</v>
      </c>
      <c r="E105" s="61">
        <v>151</v>
      </c>
      <c r="F105" s="61">
        <f t="shared" si="29"/>
        <v>2114</v>
      </c>
      <c r="G105" s="61">
        <f>F105</f>
        <v>2114</v>
      </c>
      <c r="H105" s="61">
        <v>1914</v>
      </c>
      <c r="I105" s="65">
        <f t="shared" si="28"/>
        <v>0.90539262062440873</v>
      </c>
    </row>
    <row r="106" spans="1:9" ht="17.25" thickBot="1">
      <c r="A106" s="252"/>
      <c r="B106" s="63"/>
      <c r="C106" s="63"/>
      <c r="D106" s="63"/>
      <c r="E106" s="63"/>
      <c r="F106" s="63"/>
      <c r="G106" s="50">
        <f>SUM(G102:G105)</f>
        <v>22976</v>
      </c>
      <c r="H106" s="50">
        <f>SUM(H102:H105)</f>
        <v>19755</v>
      </c>
      <c r="I106" s="89">
        <f>H106/G106</f>
        <v>0.85981023676880219</v>
      </c>
    </row>
    <row r="107" spans="1:9">
      <c r="A107" s="253" t="s">
        <v>326</v>
      </c>
      <c r="B107" s="88" t="s">
        <v>106</v>
      </c>
      <c r="C107" s="49" t="s">
        <v>327</v>
      </c>
      <c r="D107" s="49">
        <v>70</v>
      </c>
      <c r="E107" s="49">
        <v>276</v>
      </c>
      <c r="F107" s="49">
        <f>D107*E107</f>
        <v>19320</v>
      </c>
      <c r="G107" s="49">
        <f>F107</f>
        <v>19320</v>
      </c>
      <c r="H107" s="49">
        <v>9632</v>
      </c>
      <c r="I107" s="64">
        <f t="shared" ref="I107:I108" si="30">H107/G107</f>
        <v>0.49855072463768119</v>
      </c>
    </row>
    <row r="108" spans="1:9">
      <c r="A108" s="254"/>
      <c r="B108" s="58" t="s">
        <v>40</v>
      </c>
      <c r="C108" s="61" t="s">
        <v>328</v>
      </c>
      <c r="D108" s="61">
        <v>47</v>
      </c>
      <c r="E108" s="61">
        <v>174</v>
      </c>
      <c r="F108" s="61">
        <f>D108*E108</f>
        <v>8178</v>
      </c>
      <c r="G108" s="61">
        <f>F108</f>
        <v>8178</v>
      </c>
      <c r="H108" s="61">
        <v>4400</v>
      </c>
      <c r="I108" s="65">
        <f t="shared" si="30"/>
        <v>0.53802885791146982</v>
      </c>
    </row>
    <row r="109" spans="1:9">
      <c r="A109" s="254"/>
      <c r="B109" s="240" t="s">
        <v>481</v>
      </c>
      <c r="C109" s="61" t="s">
        <v>329</v>
      </c>
      <c r="D109" s="61">
        <v>25</v>
      </c>
      <c r="E109" s="61">
        <v>167</v>
      </c>
      <c r="F109" s="61">
        <f t="shared" ref="F109:F111" si="31">D109*E109</f>
        <v>4175</v>
      </c>
      <c r="G109" s="240">
        <f>SUM(F109:F110)</f>
        <v>8100</v>
      </c>
      <c r="H109" s="240">
        <v>6685</v>
      </c>
      <c r="I109" s="241">
        <f>H109/G109</f>
        <v>0.82530864197530862</v>
      </c>
    </row>
    <row r="110" spans="1:9">
      <c r="A110" s="254"/>
      <c r="B110" s="240"/>
      <c r="C110" s="61" t="s">
        <v>330</v>
      </c>
      <c r="D110" s="61">
        <v>25</v>
      </c>
      <c r="E110" s="61">
        <v>157</v>
      </c>
      <c r="F110" s="61">
        <f t="shared" si="31"/>
        <v>3925</v>
      </c>
      <c r="G110" s="240"/>
      <c r="H110" s="240"/>
      <c r="I110" s="241"/>
    </row>
    <row r="111" spans="1:9">
      <c r="A111" s="254"/>
      <c r="B111" s="58" t="s">
        <v>331</v>
      </c>
      <c r="C111" s="61" t="s">
        <v>332</v>
      </c>
      <c r="D111" s="61">
        <v>31</v>
      </c>
      <c r="E111" s="61">
        <v>164</v>
      </c>
      <c r="F111" s="61">
        <f t="shared" si="31"/>
        <v>5084</v>
      </c>
      <c r="G111" s="61">
        <f>F111</f>
        <v>5084</v>
      </c>
      <c r="H111" s="61">
        <v>4771</v>
      </c>
      <c r="I111" s="65">
        <f t="shared" ref="I111" si="32">H111/G111</f>
        <v>0.93843430369787573</v>
      </c>
    </row>
    <row r="112" spans="1:9" ht="17.25" thickBot="1">
      <c r="A112" s="255"/>
      <c r="B112" s="63"/>
      <c r="C112" s="63"/>
      <c r="D112" s="63"/>
      <c r="E112" s="63"/>
      <c r="F112" s="63"/>
      <c r="G112" s="50">
        <f>SUM(G107:G111)</f>
        <v>40682</v>
      </c>
      <c r="H112" s="50">
        <f>SUM(H107:H111)</f>
        <v>25488</v>
      </c>
      <c r="I112" s="89">
        <f>H112/G112</f>
        <v>0.6265178703111941</v>
      </c>
    </row>
    <row r="113" spans="1:9">
      <c r="A113" s="250" t="s">
        <v>333</v>
      </c>
      <c r="B113" s="249" t="s">
        <v>40</v>
      </c>
      <c r="C113" s="49" t="s">
        <v>334</v>
      </c>
      <c r="D113" s="49">
        <v>31</v>
      </c>
      <c r="E113" s="49">
        <v>250</v>
      </c>
      <c r="F113" s="49">
        <f>D113*E113</f>
        <v>7750</v>
      </c>
      <c r="G113" s="243">
        <f>SUM(F113:F114)</f>
        <v>13144</v>
      </c>
      <c r="H113" s="243">
        <v>12232</v>
      </c>
      <c r="I113" s="242">
        <f>H113/G113</f>
        <v>0.93061472915398658</v>
      </c>
    </row>
    <row r="114" spans="1:9">
      <c r="A114" s="251"/>
      <c r="B114" s="248"/>
      <c r="C114" s="61" t="s">
        <v>335</v>
      </c>
      <c r="D114" s="61">
        <v>31</v>
      </c>
      <c r="E114" s="61">
        <v>174</v>
      </c>
      <c r="F114" s="61">
        <f>D114*E114</f>
        <v>5394</v>
      </c>
      <c r="G114" s="240"/>
      <c r="H114" s="240"/>
      <c r="I114" s="241"/>
    </row>
    <row r="115" spans="1:9">
      <c r="A115" s="251"/>
      <c r="B115" s="58" t="s">
        <v>19</v>
      </c>
      <c r="C115" s="61" t="s">
        <v>336</v>
      </c>
      <c r="D115" s="61">
        <v>50</v>
      </c>
      <c r="E115" s="61">
        <v>189</v>
      </c>
      <c r="F115" s="61">
        <f t="shared" ref="F115:F130" si="33">D115*E115</f>
        <v>9450</v>
      </c>
      <c r="G115" s="61">
        <f>F115</f>
        <v>9450</v>
      </c>
      <c r="H115" s="61">
        <v>9057</v>
      </c>
      <c r="I115" s="65">
        <f t="shared" ref="I115" si="34">H115/G115</f>
        <v>0.95841269841269838</v>
      </c>
    </row>
    <row r="116" spans="1:9">
      <c r="A116" s="251"/>
      <c r="B116" s="248" t="s">
        <v>106</v>
      </c>
      <c r="C116" s="61" t="s">
        <v>474</v>
      </c>
      <c r="D116" s="61">
        <v>31</v>
      </c>
      <c r="E116" s="61">
        <v>159</v>
      </c>
      <c r="F116" s="61">
        <f t="shared" si="33"/>
        <v>4929</v>
      </c>
      <c r="G116" s="240">
        <f>SUM(F116:F117)</f>
        <v>13485</v>
      </c>
      <c r="H116" s="240">
        <v>11115</v>
      </c>
      <c r="I116" s="234">
        <f>H116/G116</f>
        <v>0.82424916573971074</v>
      </c>
    </row>
    <row r="117" spans="1:9">
      <c r="A117" s="251"/>
      <c r="B117" s="248"/>
      <c r="C117" s="61" t="s">
        <v>475</v>
      </c>
      <c r="D117" s="61">
        <v>31</v>
      </c>
      <c r="E117" s="61">
        <v>276</v>
      </c>
      <c r="F117" s="61">
        <f t="shared" si="33"/>
        <v>8556</v>
      </c>
      <c r="G117" s="240"/>
      <c r="H117" s="240"/>
      <c r="I117" s="236"/>
    </row>
    <row r="118" spans="1:9">
      <c r="A118" s="251"/>
      <c r="B118" s="58" t="s">
        <v>520</v>
      </c>
      <c r="C118" s="61" t="s">
        <v>522</v>
      </c>
      <c r="D118" s="61">
        <v>3</v>
      </c>
      <c r="E118" s="61">
        <v>177</v>
      </c>
      <c r="F118" s="61">
        <f t="shared" si="33"/>
        <v>531</v>
      </c>
      <c r="G118" s="61">
        <f>F118</f>
        <v>531</v>
      </c>
      <c r="H118" s="61">
        <v>512</v>
      </c>
      <c r="I118" s="101">
        <f t="shared" ref="I118" si="35">H118/G118</f>
        <v>0.96421845574387943</v>
      </c>
    </row>
    <row r="119" spans="1:9">
      <c r="A119" s="251"/>
      <c r="B119" s="248" t="s">
        <v>482</v>
      </c>
      <c r="C119" s="61" t="s">
        <v>337</v>
      </c>
      <c r="D119" s="61">
        <v>35</v>
      </c>
      <c r="E119" s="61">
        <v>167</v>
      </c>
      <c r="F119" s="61">
        <f t="shared" si="33"/>
        <v>5845</v>
      </c>
      <c r="G119" s="240">
        <f>SUM(F119:F124)</f>
        <v>35404</v>
      </c>
      <c r="H119" s="240">
        <v>31479</v>
      </c>
      <c r="I119" s="234">
        <f>H119/G119</f>
        <v>0.88913682069822619</v>
      </c>
    </row>
    <row r="120" spans="1:9">
      <c r="A120" s="251"/>
      <c r="B120" s="248"/>
      <c r="C120" s="61" t="s">
        <v>514</v>
      </c>
      <c r="D120" s="61">
        <v>35</v>
      </c>
      <c r="E120" s="61">
        <v>167</v>
      </c>
      <c r="F120" s="61">
        <f t="shared" si="33"/>
        <v>5845</v>
      </c>
      <c r="G120" s="240"/>
      <c r="H120" s="240"/>
      <c r="I120" s="235"/>
    </row>
    <row r="121" spans="1:9">
      <c r="A121" s="251"/>
      <c r="B121" s="248"/>
      <c r="C121" s="61" t="s">
        <v>516</v>
      </c>
      <c r="D121" s="61">
        <v>35</v>
      </c>
      <c r="E121" s="61">
        <v>167</v>
      </c>
      <c r="F121" s="61">
        <f t="shared" si="33"/>
        <v>5845</v>
      </c>
      <c r="G121" s="240"/>
      <c r="H121" s="240"/>
      <c r="I121" s="235"/>
    </row>
    <row r="122" spans="1:9">
      <c r="A122" s="251"/>
      <c r="B122" s="248"/>
      <c r="C122" s="61" t="s">
        <v>512</v>
      </c>
      <c r="D122" s="61">
        <v>35</v>
      </c>
      <c r="E122" s="61">
        <v>167</v>
      </c>
      <c r="F122" s="61">
        <f t="shared" si="33"/>
        <v>5845</v>
      </c>
      <c r="G122" s="240"/>
      <c r="H122" s="240"/>
      <c r="I122" s="235"/>
    </row>
    <row r="123" spans="1:9">
      <c r="A123" s="251"/>
      <c r="B123" s="248"/>
      <c r="C123" s="61" t="s">
        <v>518</v>
      </c>
      <c r="D123" s="61">
        <v>36</v>
      </c>
      <c r="E123" s="61">
        <v>167</v>
      </c>
      <c r="F123" s="61">
        <f t="shared" si="33"/>
        <v>6012</v>
      </c>
      <c r="G123" s="240"/>
      <c r="H123" s="240"/>
      <c r="I123" s="235"/>
    </row>
    <row r="124" spans="1:9">
      <c r="A124" s="251"/>
      <c r="B124" s="248"/>
      <c r="C124" s="61" t="s">
        <v>517</v>
      </c>
      <c r="D124" s="61">
        <v>36</v>
      </c>
      <c r="E124" s="61">
        <v>167</v>
      </c>
      <c r="F124" s="61">
        <f t="shared" si="33"/>
        <v>6012</v>
      </c>
      <c r="G124" s="240"/>
      <c r="H124" s="240"/>
      <c r="I124" s="236"/>
    </row>
    <row r="125" spans="1:9">
      <c r="A125" s="251"/>
      <c r="B125" s="58" t="s">
        <v>521</v>
      </c>
      <c r="C125" s="61" t="s">
        <v>519</v>
      </c>
      <c r="D125" s="61">
        <v>32</v>
      </c>
      <c r="E125" s="61">
        <v>152</v>
      </c>
      <c r="F125" s="61">
        <f t="shared" si="33"/>
        <v>4864</v>
      </c>
      <c r="G125" s="61">
        <f>F125</f>
        <v>4864</v>
      </c>
      <c r="H125" s="61">
        <v>3806</v>
      </c>
      <c r="I125" s="65">
        <f t="shared" ref="I125" si="36">H125/G125</f>
        <v>0.78248355263157898</v>
      </c>
    </row>
    <row r="126" spans="1:9">
      <c r="A126" s="251"/>
      <c r="B126" s="248" t="s">
        <v>231</v>
      </c>
      <c r="C126" s="61" t="s">
        <v>513</v>
      </c>
      <c r="D126" s="61">
        <v>25</v>
      </c>
      <c r="E126" s="61">
        <v>156</v>
      </c>
      <c r="F126" s="61">
        <f t="shared" si="33"/>
        <v>3900</v>
      </c>
      <c r="G126" s="240">
        <f>SUM(F126:F130)</f>
        <v>21300</v>
      </c>
      <c r="H126" s="240">
        <v>19000</v>
      </c>
      <c r="I126" s="234">
        <f>H126/G126</f>
        <v>0.892018779342723</v>
      </c>
    </row>
    <row r="127" spans="1:9">
      <c r="A127" s="251"/>
      <c r="B127" s="248"/>
      <c r="C127" s="61" t="s">
        <v>511</v>
      </c>
      <c r="D127" s="61">
        <v>25</v>
      </c>
      <c r="E127" s="61">
        <v>180</v>
      </c>
      <c r="F127" s="61">
        <f t="shared" si="33"/>
        <v>4500</v>
      </c>
      <c r="G127" s="240"/>
      <c r="H127" s="240"/>
      <c r="I127" s="235"/>
    </row>
    <row r="128" spans="1:9">
      <c r="A128" s="251"/>
      <c r="B128" s="248"/>
      <c r="C128" s="61" t="s">
        <v>515</v>
      </c>
      <c r="D128" s="61">
        <v>25</v>
      </c>
      <c r="E128" s="61">
        <v>180</v>
      </c>
      <c r="F128" s="61">
        <f t="shared" si="33"/>
        <v>4500</v>
      </c>
      <c r="G128" s="240"/>
      <c r="H128" s="240"/>
      <c r="I128" s="235"/>
    </row>
    <row r="129" spans="1:9">
      <c r="A129" s="251"/>
      <c r="B129" s="248"/>
      <c r="C129" s="61" t="s">
        <v>505</v>
      </c>
      <c r="D129" s="61">
        <v>25</v>
      </c>
      <c r="E129" s="61">
        <v>156</v>
      </c>
      <c r="F129" s="61">
        <f t="shared" si="33"/>
        <v>3900</v>
      </c>
      <c r="G129" s="240"/>
      <c r="H129" s="240"/>
      <c r="I129" s="235"/>
    </row>
    <row r="130" spans="1:9">
      <c r="A130" s="251"/>
      <c r="B130" s="248"/>
      <c r="C130" s="61" t="s">
        <v>338</v>
      </c>
      <c r="D130" s="61">
        <v>25</v>
      </c>
      <c r="E130" s="61">
        <v>180</v>
      </c>
      <c r="F130" s="61">
        <f t="shared" si="33"/>
        <v>4500</v>
      </c>
      <c r="G130" s="240"/>
      <c r="H130" s="240"/>
      <c r="I130" s="236"/>
    </row>
    <row r="131" spans="1:9" ht="17.25" thickBot="1">
      <c r="A131" s="252"/>
      <c r="B131" s="63"/>
      <c r="C131" s="63"/>
      <c r="D131" s="63"/>
      <c r="E131" s="63"/>
      <c r="F131" s="63"/>
      <c r="G131" s="50">
        <f>SUM(G113:G130)</f>
        <v>98178</v>
      </c>
      <c r="H131" s="50">
        <f>SUM(H113:H130)</f>
        <v>87201</v>
      </c>
      <c r="I131" s="89">
        <f>H131/G131</f>
        <v>0.88819287416732873</v>
      </c>
    </row>
    <row r="132" spans="1:9">
      <c r="A132" s="253" t="s">
        <v>339</v>
      </c>
      <c r="B132" s="249" t="s">
        <v>40</v>
      </c>
      <c r="C132" s="49" t="s">
        <v>476</v>
      </c>
      <c r="D132" s="49">
        <v>22</v>
      </c>
      <c r="E132" s="49">
        <v>174</v>
      </c>
      <c r="F132" s="49">
        <f>D132*E132</f>
        <v>3828</v>
      </c>
      <c r="G132" s="243">
        <f>SUM(F132:F133)</f>
        <v>5895</v>
      </c>
      <c r="H132" s="243">
        <v>4738</v>
      </c>
      <c r="I132" s="237">
        <f>H132/G132</f>
        <v>0.80373197625106019</v>
      </c>
    </row>
    <row r="133" spans="1:9">
      <c r="A133" s="254"/>
      <c r="B133" s="248"/>
      <c r="C133" s="61" t="s">
        <v>477</v>
      </c>
      <c r="D133" s="61">
        <v>13</v>
      </c>
      <c r="E133" s="61">
        <v>159</v>
      </c>
      <c r="F133" s="61">
        <f>D133*E133</f>
        <v>2067</v>
      </c>
      <c r="G133" s="240"/>
      <c r="H133" s="240"/>
      <c r="I133" s="236"/>
    </row>
    <row r="134" spans="1:9">
      <c r="A134" s="254"/>
      <c r="B134" s="58" t="s">
        <v>503</v>
      </c>
      <c r="C134" s="61" t="s">
        <v>504</v>
      </c>
      <c r="D134" s="61">
        <v>14</v>
      </c>
      <c r="E134" s="61">
        <v>194</v>
      </c>
      <c r="F134" s="61">
        <f t="shared" ref="F134:F135" si="37">D134*E134</f>
        <v>2716</v>
      </c>
      <c r="G134" s="61">
        <f>F134</f>
        <v>2716</v>
      </c>
      <c r="H134" s="61">
        <v>2279</v>
      </c>
      <c r="I134" s="65">
        <f t="shared" ref="I134:I135" si="38">H134/G134</f>
        <v>0.8391016200294551</v>
      </c>
    </row>
    <row r="135" spans="1:9">
      <c r="A135" s="254"/>
      <c r="B135" s="58" t="s">
        <v>481</v>
      </c>
      <c r="C135" s="61" t="s">
        <v>523</v>
      </c>
      <c r="D135" s="61">
        <v>22</v>
      </c>
      <c r="E135" s="61">
        <v>183</v>
      </c>
      <c r="F135" s="61">
        <f t="shared" si="37"/>
        <v>4026</v>
      </c>
      <c r="G135" s="61">
        <f>F135</f>
        <v>4026</v>
      </c>
      <c r="H135" s="61">
        <v>3972</v>
      </c>
      <c r="I135" s="65">
        <f t="shared" si="38"/>
        <v>0.98658718330849482</v>
      </c>
    </row>
    <row r="136" spans="1:9" ht="17.25" thickBot="1">
      <c r="A136" s="255"/>
      <c r="B136" s="63"/>
      <c r="C136" s="63"/>
      <c r="D136" s="63"/>
      <c r="E136" s="63"/>
      <c r="F136" s="63"/>
      <c r="G136" s="50">
        <f>SUM(G132:G135)</f>
        <v>12637</v>
      </c>
      <c r="H136" s="50">
        <f>SUM(H132:H135)</f>
        <v>10989</v>
      </c>
      <c r="I136" s="89">
        <f>H136/G136</f>
        <v>0.86958930125820999</v>
      </c>
    </row>
    <row r="137" spans="1:9">
      <c r="A137" s="250" t="s">
        <v>340</v>
      </c>
      <c r="B137" s="88" t="s">
        <v>40</v>
      </c>
      <c r="C137" s="49" t="s">
        <v>501</v>
      </c>
      <c r="D137" s="49">
        <v>29</v>
      </c>
      <c r="E137" s="49">
        <v>200</v>
      </c>
      <c r="F137" s="49">
        <f>D137*E137</f>
        <v>5800</v>
      </c>
      <c r="G137" s="49">
        <f>F137</f>
        <v>5800</v>
      </c>
      <c r="H137" s="49">
        <v>5580</v>
      </c>
      <c r="I137" s="91">
        <f t="shared" ref="I137:I141" si="39">H137/G137</f>
        <v>0.96206896551724141</v>
      </c>
    </row>
    <row r="138" spans="1:9">
      <c r="A138" s="251"/>
      <c r="B138" s="58" t="s">
        <v>252</v>
      </c>
      <c r="C138" s="61" t="s">
        <v>502</v>
      </c>
      <c r="D138" s="61">
        <v>20</v>
      </c>
      <c r="E138" s="61">
        <v>157</v>
      </c>
      <c r="F138" s="61">
        <f>D138*E138</f>
        <v>3140</v>
      </c>
      <c r="G138" s="61">
        <f>F138</f>
        <v>3140</v>
      </c>
      <c r="H138" s="61">
        <v>2166</v>
      </c>
      <c r="I138" s="65">
        <f t="shared" si="39"/>
        <v>0.68980891719745219</v>
      </c>
    </row>
    <row r="139" spans="1:9" ht="17.25" thickBot="1">
      <c r="A139" s="252"/>
      <c r="B139" s="63"/>
      <c r="C139" s="63"/>
      <c r="D139" s="63"/>
      <c r="E139" s="63"/>
      <c r="F139" s="63"/>
      <c r="G139" s="50">
        <f>SUM(G137:G138)</f>
        <v>8940</v>
      </c>
      <c r="H139" s="50">
        <f>SUM(H137:H138)</f>
        <v>7746</v>
      </c>
      <c r="I139" s="89">
        <f>H139/G139</f>
        <v>0.86644295302013419</v>
      </c>
    </row>
    <row r="140" spans="1:9">
      <c r="A140" s="250" t="s">
        <v>341</v>
      </c>
      <c r="B140" s="88" t="s">
        <v>106</v>
      </c>
      <c r="C140" s="49" t="s">
        <v>499</v>
      </c>
      <c r="D140" s="49">
        <v>17</v>
      </c>
      <c r="E140" s="49">
        <v>159</v>
      </c>
      <c r="F140" s="49">
        <f>D140*E140</f>
        <v>2703</v>
      </c>
      <c r="G140" s="49">
        <f>F140</f>
        <v>2703</v>
      </c>
      <c r="H140" s="49">
        <v>1653</v>
      </c>
      <c r="I140" s="64">
        <f t="shared" si="39"/>
        <v>0.61154273029966699</v>
      </c>
    </row>
    <row r="141" spans="1:9">
      <c r="A141" s="251"/>
      <c r="B141" s="58" t="s">
        <v>231</v>
      </c>
      <c r="C141" s="61" t="s">
        <v>500</v>
      </c>
      <c r="D141" s="61">
        <v>18</v>
      </c>
      <c r="E141" s="61">
        <v>168</v>
      </c>
      <c r="F141" s="61">
        <f>D141*E141</f>
        <v>3024</v>
      </c>
      <c r="G141" s="61">
        <f>F141</f>
        <v>3024</v>
      </c>
      <c r="H141" s="61">
        <v>2360</v>
      </c>
      <c r="I141" s="65">
        <f t="shared" si="39"/>
        <v>0.78042328042328046</v>
      </c>
    </row>
    <row r="142" spans="1:9" ht="17.25" thickBot="1">
      <c r="A142" s="252"/>
      <c r="B142" s="63"/>
      <c r="C142" s="63"/>
      <c r="D142" s="63"/>
      <c r="E142" s="63"/>
      <c r="F142" s="63"/>
      <c r="G142" s="50">
        <f>SUM(G140:G141)</f>
        <v>5727</v>
      </c>
      <c r="H142" s="50">
        <f>SUM(H140:H141)</f>
        <v>4013</v>
      </c>
      <c r="I142" s="89">
        <f>H142/G142</f>
        <v>0.70071590710668763</v>
      </c>
    </row>
    <row r="143" spans="1:9">
      <c r="A143" s="253" t="s">
        <v>342</v>
      </c>
      <c r="B143" s="249" t="s">
        <v>40</v>
      </c>
      <c r="C143" s="49" t="s">
        <v>485</v>
      </c>
      <c r="D143" s="49">
        <v>38</v>
      </c>
      <c r="E143" s="49">
        <v>311</v>
      </c>
      <c r="F143" s="49">
        <f>D143*E143</f>
        <v>11818</v>
      </c>
      <c r="G143" s="243">
        <f>SUM(F143:F146)</f>
        <v>44878</v>
      </c>
      <c r="H143" s="243">
        <v>30381</v>
      </c>
      <c r="I143" s="237">
        <f>H143/G143</f>
        <v>0.67696867061812027</v>
      </c>
    </row>
    <row r="144" spans="1:9">
      <c r="A144" s="254"/>
      <c r="B144" s="248"/>
      <c r="C144" s="61" t="s">
        <v>487</v>
      </c>
      <c r="D144" s="61">
        <v>38</v>
      </c>
      <c r="E144" s="61">
        <v>290</v>
      </c>
      <c r="F144" s="61">
        <f>D144*E144</f>
        <v>11020</v>
      </c>
      <c r="G144" s="240"/>
      <c r="H144" s="240"/>
      <c r="I144" s="235"/>
    </row>
    <row r="145" spans="1:9">
      <c r="A145" s="254"/>
      <c r="B145" s="248"/>
      <c r="C145" s="61" t="s">
        <v>490</v>
      </c>
      <c r="D145" s="61">
        <v>38</v>
      </c>
      <c r="E145" s="61">
        <v>290</v>
      </c>
      <c r="F145" s="61">
        <f t="shared" ref="F145:F158" si="40">D145*E145</f>
        <v>11020</v>
      </c>
      <c r="G145" s="240"/>
      <c r="H145" s="240"/>
      <c r="I145" s="235"/>
    </row>
    <row r="146" spans="1:9">
      <c r="A146" s="254"/>
      <c r="B146" s="248"/>
      <c r="C146" s="61" t="s">
        <v>497</v>
      </c>
      <c r="D146" s="61">
        <v>38</v>
      </c>
      <c r="E146" s="61">
        <v>290</v>
      </c>
      <c r="F146" s="61">
        <f t="shared" si="40"/>
        <v>11020</v>
      </c>
      <c r="G146" s="240"/>
      <c r="H146" s="240"/>
      <c r="I146" s="236"/>
    </row>
    <row r="147" spans="1:9">
      <c r="A147" s="254"/>
      <c r="B147" s="58" t="s">
        <v>116</v>
      </c>
      <c r="C147" s="61" t="s">
        <v>498</v>
      </c>
      <c r="D147" s="61">
        <v>31</v>
      </c>
      <c r="E147" s="61">
        <v>189</v>
      </c>
      <c r="F147" s="61">
        <f t="shared" si="40"/>
        <v>5859</v>
      </c>
      <c r="G147" s="61">
        <f>F147</f>
        <v>5859</v>
      </c>
      <c r="H147" s="61">
        <v>3901</v>
      </c>
      <c r="I147" s="65">
        <f t="shared" ref="I147" si="41">H147/G147</f>
        <v>0.66581327871650453</v>
      </c>
    </row>
    <row r="148" spans="1:9">
      <c r="A148" s="254"/>
      <c r="B148" s="248" t="s">
        <v>106</v>
      </c>
      <c r="C148" s="61" t="s">
        <v>483</v>
      </c>
      <c r="D148" s="61">
        <v>44</v>
      </c>
      <c r="E148" s="61">
        <v>296</v>
      </c>
      <c r="F148" s="61">
        <f t="shared" si="40"/>
        <v>13024</v>
      </c>
      <c r="G148" s="244">
        <f>SUM(F148:F150)</f>
        <v>35556</v>
      </c>
      <c r="H148" s="244">
        <v>20854</v>
      </c>
      <c r="I148" s="234">
        <v>0.68980891719745219</v>
      </c>
    </row>
    <row r="149" spans="1:9">
      <c r="A149" s="254"/>
      <c r="B149" s="248"/>
      <c r="C149" s="61" t="s">
        <v>486</v>
      </c>
      <c r="D149" s="61">
        <v>43</v>
      </c>
      <c r="E149" s="61">
        <v>276</v>
      </c>
      <c r="F149" s="61">
        <f t="shared" si="40"/>
        <v>11868</v>
      </c>
      <c r="G149" s="245"/>
      <c r="H149" s="245"/>
      <c r="I149" s="235"/>
    </row>
    <row r="150" spans="1:9">
      <c r="A150" s="254"/>
      <c r="B150" s="248"/>
      <c r="C150" s="61" t="s">
        <v>496</v>
      </c>
      <c r="D150" s="61">
        <v>43</v>
      </c>
      <c r="E150" s="61">
        <v>248</v>
      </c>
      <c r="F150" s="61">
        <f t="shared" si="40"/>
        <v>10664</v>
      </c>
      <c r="G150" s="239"/>
      <c r="H150" s="239"/>
      <c r="I150" s="236"/>
    </row>
    <row r="151" spans="1:9">
      <c r="A151" s="254"/>
      <c r="B151" s="248" t="s">
        <v>231</v>
      </c>
      <c r="C151" s="61" t="s">
        <v>484</v>
      </c>
      <c r="D151" s="61">
        <v>28</v>
      </c>
      <c r="E151" s="61">
        <v>300</v>
      </c>
      <c r="F151" s="61">
        <f t="shared" si="40"/>
        <v>8400</v>
      </c>
      <c r="G151" s="240">
        <f>SUM(F151:F154)</f>
        <v>25296</v>
      </c>
      <c r="H151" s="240">
        <v>22809</v>
      </c>
      <c r="I151" s="234">
        <f>H151/G151</f>
        <v>0.90168406072106266</v>
      </c>
    </row>
    <row r="152" spans="1:9">
      <c r="A152" s="254"/>
      <c r="B152" s="248"/>
      <c r="C152" s="61" t="s">
        <v>489</v>
      </c>
      <c r="D152" s="61">
        <v>28</v>
      </c>
      <c r="E152" s="61">
        <v>232</v>
      </c>
      <c r="F152" s="61">
        <f t="shared" si="40"/>
        <v>6496</v>
      </c>
      <c r="G152" s="240"/>
      <c r="H152" s="240"/>
      <c r="I152" s="235"/>
    </row>
    <row r="153" spans="1:9">
      <c r="A153" s="254"/>
      <c r="B153" s="248"/>
      <c r="C153" s="61" t="s">
        <v>491</v>
      </c>
      <c r="D153" s="61">
        <v>22</v>
      </c>
      <c r="E153" s="61">
        <v>180</v>
      </c>
      <c r="F153" s="61">
        <f t="shared" si="40"/>
        <v>3960</v>
      </c>
      <c r="G153" s="240"/>
      <c r="H153" s="240"/>
      <c r="I153" s="235"/>
    </row>
    <row r="154" spans="1:9">
      <c r="A154" s="254"/>
      <c r="B154" s="248"/>
      <c r="C154" s="61" t="s">
        <v>492</v>
      </c>
      <c r="D154" s="61">
        <v>28</v>
      </c>
      <c r="E154" s="61">
        <v>230</v>
      </c>
      <c r="F154" s="61">
        <f t="shared" si="40"/>
        <v>6440</v>
      </c>
      <c r="G154" s="240"/>
      <c r="H154" s="240"/>
      <c r="I154" s="236"/>
    </row>
    <row r="155" spans="1:9">
      <c r="A155" s="254"/>
      <c r="B155" s="174" t="s">
        <v>854</v>
      </c>
      <c r="C155" s="61" t="s">
        <v>529</v>
      </c>
      <c r="D155" s="61">
        <v>19</v>
      </c>
      <c r="E155" s="61">
        <v>180</v>
      </c>
      <c r="F155" s="61">
        <f t="shared" si="40"/>
        <v>3420</v>
      </c>
      <c r="G155" s="61">
        <f>F155</f>
        <v>3420</v>
      </c>
      <c r="H155" s="61">
        <v>3135</v>
      </c>
      <c r="I155" s="65">
        <f t="shared" ref="I155:I156" si="42">H155/G155</f>
        <v>0.91666666666666663</v>
      </c>
    </row>
    <row r="156" spans="1:9">
      <c r="A156" s="254"/>
      <c r="B156" s="58" t="s">
        <v>493</v>
      </c>
      <c r="C156" s="61" t="s">
        <v>494</v>
      </c>
      <c r="D156" s="61">
        <v>31</v>
      </c>
      <c r="E156" s="61">
        <v>160</v>
      </c>
      <c r="F156" s="61">
        <f t="shared" si="40"/>
        <v>4960</v>
      </c>
      <c r="G156" s="61">
        <f>F156</f>
        <v>4960</v>
      </c>
      <c r="H156" s="61">
        <v>4489</v>
      </c>
      <c r="I156" s="65">
        <f t="shared" si="42"/>
        <v>0.90504032258064515</v>
      </c>
    </row>
    <row r="157" spans="1:9">
      <c r="A157" s="254"/>
      <c r="B157" s="248" t="s">
        <v>234</v>
      </c>
      <c r="C157" s="61" t="s">
        <v>495</v>
      </c>
      <c r="D157" s="61">
        <v>31</v>
      </c>
      <c r="E157" s="61">
        <v>275</v>
      </c>
      <c r="F157" s="61">
        <f t="shared" si="40"/>
        <v>8525</v>
      </c>
      <c r="G157" s="240">
        <f>SUM(F157:F158)</f>
        <v>17050</v>
      </c>
      <c r="H157" s="240">
        <v>15047</v>
      </c>
      <c r="I157" s="232">
        <f>H157/G157</f>
        <v>0.8825219941348974</v>
      </c>
    </row>
    <row r="158" spans="1:9">
      <c r="A158" s="254"/>
      <c r="B158" s="248"/>
      <c r="C158" s="61" t="s">
        <v>488</v>
      </c>
      <c r="D158" s="61">
        <v>31</v>
      </c>
      <c r="E158" s="61">
        <v>275</v>
      </c>
      <c r="F158" s="61">
        <f t="shared" si="40"/>
        <v>8525</v>
      </c>
      <c r="G158" s="240"/>
      <c r="H158" s="240"/>
      <c r="I158" s="233"/>
    </row>
    <row r="159" spans="1:9" ht="17.25" thickBot="1">
      <c r="A159" s="255"/>
      <c r="B159" s="63"/>
      <c r="C159" s="63"/>
      <c r="D159" s="63"/>
      <c r="E159" s="63"/>
      <c r="F159" s="63"/>
      <c r="G159" s="50">
        <f>SUM(G143:G158)</f>
        <v>137019</v>
      </c>
      <c r="H159" s="50">
        <f>SUM(H143:H158)</f>
        <v>100616</v>
      </c>
      <c r="I159" s="89">
        <f>H159/G159</f>
        <v>0.73432151745378382</v>
      </c>
    </row>
    <row r="160" spans="1:9">
      <c r="A160" s="250" t="s">
        <v>343</v>
      </c>
      <c r="B160" s="88" t="s">
        <v>19</v>
      </c>
      <c r="C160" s="49" t="s">
        <v>524</v>
      </c>
      <c r="D160" s="49">
        <v>9</v>
      </c>
      <c r="E160" s="49">
        <v>189</v>
      </c>
      <c r="F160" s="49">
        <f>D160*E160</f>
        <v>1701</v>
      </c>
      <c r="G160" s="49">
        <f>F160</f>
        <v>1701</v>
      </c>
      <c r="H160" s="49">
        <v>1084</v>
      </c>
      <c r="I160" s="64">
        <f t="shared" ref="I160:I161" si="43">H160/G160</f>
        <v>0.63727219282774838</v>
      </c>
    </row>
    <row r="161" spans="1:9">
      <c r="A161" s="251"/>
      <c r="B161" s="58" t="s">
        <v>234</v>
      </c>
      <c r="C161" s="61" t="s">
        <v>525</v>
      </c>
      <c r="D161" s="61">
        <v>31</v>
      </c>
      <c r="E161" s="61">
        <v>194</v>
      </c>
      <c r="F161" s="61">
        <f>D161*E161</f>
        <v>6014</v>
      </c>
      <c r="G161" s="61">
        <f>F161</f>
        <v>6014</v>
      </c>
      <c r="H161" s="61">
        <v>4676</v>
      </c>
      <c r="I161" s="65">
        <f t="shared" si="43"/>
        <v>0.77751912204855333</v>
      </c>
    </row>
    <row r="162" spans="1:9" ht="17.25" thickBot="1">
      <c r="A162" s="252"/>
      <c r="B162" s="63"/>
      <c r="C162" s="63"/>
      <c r="D162" s="63"/>
      <c r="E162" s="63"/>
      <c r="F162" s="63"/>
      <c r="G162" s="50">
        <f>SUM(G160:G161)</f>
        <v>7715</v>
      </c>
      <c r="H162" s="50">
        <f>SUM(H160:H161)</f>
        <v>5760</v>
      </c>
      <c r="I162" s="89">
        <f>H162/G162</f>
        <v>0.74659753726506806</v>
      </c>
    </row>
    <row r="163" spans="1:9">
      <c r="A163" s="250" t="s">
        <v>345</v>
      </c>
      <c r="B163" s="88" t="s">
        <v>40</v>
      </c>
      <c r="C163" s="49" t="s">
        <v>528</v>
      </c>
      <c r="D163" s="49">
        <v>31</v>
      </c>
      <c r="E163" s="49">
        <v>290</v>
      </c>
      <c r="F163" s="49">
        <f>D163*E163</f>
        <v>8990</v>
      </c>
      <c r="G163" s="49">
        <f>F163</f>
        <v>8990</v>
      </c>
      <c r="H163" s="49">
        <v>8077</v>
      </c>
      <c r="I163" s="64">
        <f t="shared" ref="I163:I165" si="44">H163/G163</f>
        <v>0.89844271412680754</v>
      </c>
    </row>
    <row r="164" spans="1:9">
      <c r="A164" s="251"/>
      <c r="B164" s="58" t="s">
        <v>106</v>
      </c>
      <c r="C164" s="61" t="s">
        <v>526</v>
      </c>
      <c r="D164" s="61">
        <v>1</v>
      </c>
      <c r="E164" s="61">
        <v>290</v>
      </c>
      <c r="F164" s="61">
        <f>D164*E164</f>
        <v>290</v>
      </c>
      <c r="G164" s="61">
        <f>F164</f>
        <v>290</v>
      </c>
      <c r="H164" s="61">
        <v>266</v>
      </c>
      <c r="I164" s="65">
        <f t="shared" si="44"/>
        <v>0.91724137931034477</v>
      </c>
    </row>
    <row r="165" spans="1:9">
      <c r="A165" s="251"/>
      <c r="B165" s="58" t="s">
        <v>252</v>
      </c>
      <c r="C165" s="61" t="s">
        <v>527</v>
      </c>
      <c r="D165" s="61">
        <v>31</v>
      </c>
      <c r="E165" s="61">
        <v>183</v>
      </c>
      <c r="F165" s="61">
        <f>D165*E165</f>
        <v>5673</v>
      </c>
      <c r="G165" s="61">
        <f>F165</f>
        <v>5673</v>
      </c>
      <c r="H165" s="61">
        <v>5434</v>
      </c>
      <c r="I165" s="65">
        <f t="shared" si="44"/>
        <v>0.95787061519478234</v>
      </c>
    </row>
    <row r="166" spans="1:9" ht="17.25" thickBot="1">
      <c r="A166" s="252"/>
      <c r="B166" s="63"/>
      <c r="C166" s="63"/>
      <c r="D166" s="63"/>
      <c r="E166" s="63"/>
      <c r="F166" s="63"/>
      <c r="G166" s="50">
        <f>SUM(G163:G165)</f>
        <v>14953</v>
      </c>
      <c r="H166" s="50">
        <f>SUM(H163:H165)</f>
        <v>13777</v>
      </c>
      <c r="I166" s="89">
        <f>H166/G166</f>
        <v>0.92135357453353839</v>
      </c>
    </row>
    <row r="167" spans="1:9">
      <c r="A167" s="250" t="s">
        <v>346</v>
      </c>
      <c r="B167" s="88" t="s">
        <v>106</v>
      </c>
      <c r="C167" s="49" t="s">
        <v>530</v>
      </c>
      <c r="D167" s="49">
        <v>21</v>
      </c>
      <c r="E167" s="49">
        <v>138</v>
      </c>
      <c r="F167" s="49">
        <f>D167*E167</f>
        <v>2898</v>
      </c>
      <c r="G167" s="49">
        <f>F167</f>
        <v>2898</v>
      </c>
      <c r="H167" s="49">
        <v>2025</v>
      </c>
      <c r="I167" s="64">
        <f t="shared" ref="I167" si="45">H167/G167</f>
        <v>0.69875776397515532</v>
      </c>
    </row>
    <row r="168" spans="1:9" ht="17.25" thickBot="1">
      <c r="A168" s="252"/>
      <c r="B168" s="63"/>
      <c r="C168" s="63"/>
      <c r="D168" s="63"/>
      <c r="E168" s="63"/>
      <c r="F168" s="63"/>
      <c r="G168" s="50">
        <f>SUM(G167)</f>
        <v>2898</v>
      </c>
      <c r="H168" s="50">
        <f>SUM(H167)</f>
        <v>2025</v>
      </c>
      <c r="I168" s="89">
        <f>H168/G168</f>
        <v>0.69875776397515532</v>
      </c>
    </row>
    <row r="169" spans="1:9">
      <c r="A169" s="250" t="s">
        <v>347</v>
      </c>
      <c r="B169" s="88" t="s">
        <v>106</v>
      </c>
      <c r="C169" s="49" t="s">
        <v>531</v>
      </c>
      <c r="D169" s="49">
        <v>17</v>
      </c>
      <c r="E169" s="49">
        <v>159</v>
      </c>
      <c r="F169" s="49">
        <f>D169*E169</f>
        <v>2703</v>
      </c>
      <c r="G169" s="49">
        <f>F169</f>
        <v>2703</v>
      </c>
      <c r="H169" s="49">
        <v>1483</v>
      </c>
      <c r="I169" s="64">
        <f t="shared" ref="I169" si="46">H169/G169</f>
        <v>0.54864964853866072</v>
      </c>
    </row>
    <row r="170" spans="1:9" ht="17.25" thickBot="1">
      <c r="A170" s="252"/>
      <c r="B170" s="63"/>
      <c r="C170" s="63"/>
      <c r="D170" s="63"/>
      <c r="E170" s="63"/>
      <c r="F170" s="63"/>
      <c r="G170" s="50">
        <f>SUM(G169)</f>
        <v>2703</v>
      </c>
      <c r="H170" s="50">
        <f>SUM(H169)</f>
        <v>1483</v>
      </c>
      <c r="I170" s="89">
        <f>H170/G170</f>
        <v>0.54864964853866072</v>
      </c>
    </row>
    <row r="171" spans="1:9">
      <c r="A171" s="250" t="s">
        <v>348</v>
      </c>
      <c r="B171" s="88" t="s">
        <v>344</v>
      </c>
      <c r="C171" s="49" t="s">
        <v>533</v>
      </c>
      <c r="D171" s="49">
        <v>31</v>
      </c>
      <c r="E171" s="49">
        <v>159</v>
      </c>
      <c r="F171" s="49">
        <f>D171*E171</f>
        <v>4929</v>
      </c>
      <c r="G171" s="49">
        <f>F171</f>
        <v>4929</v>
      </c>
      <c r="H171" s="49">
        <v>3788</v>
      </c>
      <c r="I171" s="64">
        <f t="shared" ref="I171:I173" si="47">H171/G171</f>
        <v>0.76851288293771558</v>
      </c>
    </row>
    <row r="172" spans="1:9">
      <c r="A172" s="251"/>
      <c r="B172" s="58" t="s">
        <v>19</v>
      </c>
      <c r="C172" s="61" t="s">
        <v>532</v>
      </c>
      <c r="D172" s="61">
        <v>9</v>
      </c>
      <c r="E172" s="61">
        <v>189</v>
      </c>
      <c r="F172" s="61">
        <f>D172*E172</f>
        <v>1701</v>
      </c>
      <c r="G172" s="61">
        <f>F172</f>
        <v>1701</v>
      </c>
      <c r="H172" s="61">
        <v>818</v>
      </c>
      <c r="I172" s="65">
        <f t="shared" si="47"/>
        <v>0.48089359200470311</v>
      </c>
    </row>
    <row r="173" spans="1:9">
      <c r="A173" s="251"/>
      <c r="B173" s="58" t="s">
        <v>40</v>
      </c>
      <c r="C173" s="61" t="s">
        <v>534</v>
      </c>
      <c r="D173" s="58">
        <v>31</v>
      </c>
      <c r="E173" s="58">
        <v>174</v>
      </c>
      <c r="F173" s="61">
        <f>D173*E173</f>
        <v>5394</v>
      </c>
      <c r="G173" s="61">
        <f>F173</f>
        <v>5394</v>
      </c>
      <c r="H173" s="58">
        <v>4617</v>
      </c>
      <c r="I173" s="65">
        <f t="shared" si="47"/>
        <v>0.85595105672969962</v>
      </c>
    </row>
    <row r="174" spans="1:9" ht="17.25" thickBot="1">
      <c r="A174" s="256"/>
      <c r="B174" s="86"/>
      <c r="C174" s="86"/>
      <c r="D174" s="86"/>
      <c r="E174" s="86"/>
      <c r="F174" s="86"/>
      <c r="G174" s="87">
        <f>SUM(G171:G173)</f>
        <v>12024</v>
      </c>
      <c r="H174" s="87">
        <f>SUM(H171:H173)</f>
        <v>9223</v>
      </c>
      <c r="I174" s="107">
        <f>H174/G174</f>
        <v>0.7670492348636061</v>
      </c>
    </row>
    <row r="175" spans="1:9">
      <c r="A175" s="103"/>
      <c r="B175" s="104"/>
      <c r="C175" s="104"/>
      <c r="D175" s="104"/>
      <c r="E175" s="104"/>
      <c r="F175" s="104"/>
      <c r="G175" s="264">
        <f>SUM(G174,G170,G168,G166,G162,G159,G142,G139,G136,G131,G112,G106,G101,G94,G89,G85,G82,G79,G72,G64,G59,G55,G48,G45,G42,G39,G27,G24,G18,G14,G6,G3)</f>
        <v>736093</v>
      </c>
      <c r="H175" s="264">
        <f>SUM(H174,H170,H168,H166,H162,H159,H142,H139,H136,H131,H112,H106,H101,H94,H89,H85,H82,H79,H72,H64,H59,H55,H48,H45,H42,H39,H27,H24,H18,H14,H6,H3)</f>
        <v>581254</v>
      </c>
      <c r="I175" s="266">
        <f>H175/G175</f>
        <v>0.78964750378009296</v>
      </c>
    </row>
    <row r="176" spans="1:9" ht="17.25" thickBot="1">
      <c r="A176" s="105"/>
      <c r="B176" s="106"/>
      <c r="C176" s="106"/>
      <c r="D176" s="106"/>
      <c r="E176" s="106"/>
      <c r="F176" s="106"/>
      <c r="G176" s="265"/>
      <c r="H176" s="265"/>
      <c r="I176" s="267"/>
    </row>
    <row r="179" spans="1:7">
      <c r="A179"/>
      <c r="B179"/>
      <c r="C179"/>
      <c r="D179"/>
    </row>
    <row r="180" spans="1:7">
      <c r="F180" s="175"/>
      <c r="G180" s="175"/>
    </row>
    <row r="181" spans="1:7">
      <c r="F181" s="175"/>
      <c r="G181" s="175"/>
    </row>
    <row r="215" spans="1:4">
      <c r="A215"/>
      <c r="B215"/>
      <c r="C215"/>
      <c r="D215"/>
    </row>
    <row r="216" spans="1:4">
      <c r="A216" s="260" t="s">
        <v>853</v>
      </c>
      <c r="B216" s="261"/>
      <c r="C216"/>
      <c r="D216"/>
    </row>
    <row r="217" spans="1:4">
      <c r="A217" s="262"/>
      <c r="B217" s="263"/>
      <c r="D217"/>
    </row>
    <row r="218" spans="1:4">
      <c r="A218" s="108" t="s">
        <v>1</v>
      </c>
      <c r="B218" s="108" t="s">
        <v>849</v>
      </c>
      <c r="D218"/>
    </row>
    <row r="219" spans="1:4">
      <c r="A219" s="16" t="s">
        <v>850</v>
      </c>
      <c r="B219" s="170">
        <v>0.4486</v>
      </c>
      <c r="D219"/>
    </row>
    <row r="220" spans="1:4">
      <c r="A220" s="16" t="s">
        <v>851</v>
      </c>
      <c r="B220" s="170">
        <v>6.25E-2</v>
      </c>
      <c r="D220"/>
    </row>
    <row r="221" spans="1:4">
      <c r="A221" s="16" t="s">
        <v>852</v>
      </c>
      <c r="B221" s="170">
        <v>0.48880000000000001</v>
      </c>
      <c r="D221"/>
    </row>
  </sheetData>
  <mergeCells count="132">
    <mergeCell ref="A216:B217"/>
    <mergeCell ref="G175:G176"/>
    <mergeCell ref="H175:H176"/>
    <mergeCell ref="I175:I176"/>
    <mergeCell ref="H7:H9"/>
    <mergeCell ref="I7:I9"/>
    <mergeCell ref="B10:B12"/>
    <mergeCell ref="G10:G12"/>
    <mergeCell ref="H10:H12"/>
    <mergeCell ref="I10:I12"/>
    <mergeCell ref="B87:B88"/>
    <mergeCell ref="G87:G88"/>
    <mergeCell ref="H87:H88"/>
    <mergeCell ref="I87:I88"/>
    <mergeCell ref="B7:B9"/>
    <mergeCell ref="G7:G9"/>
    <mergeCell ref="G62:G63"/>
    <mergeCell ref="A90:A94"/>
    <mergeCell ref="A95:A101"/>
    <mergeCell ref="B96:B97"/>
    <mergeCell ref="G96:G97"/>
    <mergeCell ref="A167:A168"/>
    <mergeCell ref="A169:A170"/>
    <mergeCell ref="A171:A174"/>
    <mergeCell ref="A2:A3"/>
    <mergeCell ref="A163:A166"/>
    <mergeCell ref="A4:A6"/>
    <mergeCell ref="A7:A14"/>
    <mergeCell ref="A40:A42"/>
    <mergeCell ref="A43:A45"/>
    <mergeCell ref="A113:A131"/>
    <mergeCell ref="A160:A162"/>
    <mergeCell ref="A15:A18"/>
    <mergeCell ref="A25:A27"/>
    <mergeCell ref="A19:A24"/>
    <mergeCell ref="A28:A39"/>
    <mergeCell ref="A132:A136"/>
    <mergeCell ref="A137:A139"/>
    <mergeCell ref="A140:A142"/>
    <mergeCell ref="A143:A159"/>
    <mergeCell ref="B157:B158"/>
    <mergeCell ref="A46:A48"/>
    <mergeCell ref="A49:A55"/>
    <mergeCell ref="B52:B54"/>
    <mergeCell ref="A83:A85"/>
    <mergeCell ref="B116:B117"/>
    <mergeCell ref="B92:B93"/>
    <mergeCell ref="A65:A72"/>
    <mergeCell ref="A73:A79"/>
    <mergeCell ref="A80:A82"/>
    <mergeCell ref="A86:A89"/>
    <mergeCell ref="A56:A59"/>
    <mergeCell ref="A60:A64"/>
    <mergeCell ref="A102:A106"/>
    <mergeCell ref="A107:A112"/>
    <mergeCell ref="B132:B133"/>
    <mergeCell ref="B151:B154"/>
    <mergeCell ref="B148:B150"/>
    <mergeCell ref="B143:B146"/>
    <mergeCell ref="H92:H93"/>
    <mergeCell ref="B126:B130"/>
    <mergeCell ref="G109:G110"/>
    <mergeCell ref="H109:H110"/>
    <mergeCell ref="H96:H97"/>
    <mergeCell ref="G52:G54"/>
    <mergeCell ref="H52:H54"/>
    <mergeCell ref="I52:I54"/>
    <mergeCell ref="B60:B61"/>
    <mergeCell ref="G60:G61"/>
    <mergeCell ref="H60:H61"/>
    <mergeCell ref="I60:I61"/>
    <mergeCell ref="B62:B63"/>
    <mergeCell ref="H62:H63"/>
    <mergeCell ref="I62:I63"/>
    <mergeCell ref="B76:B78"/>
    <mergeCell ref="G76:G78"/>
    <mergeCell ref="H76:H78"/>
    <mergeCell ref="B65:B66"/>
    <mergeCell ref="B109:B110"/>
    <mergeCell ref="B113:B114"/>
    <mergeCell ref="B119:B124"/>
    <mergeCell ref="I28:I31"/>
    <mergeCell ref="I33:I35"/>
    <mergeCell ref="I36:I38"/>
    <mergeCell ref="B21:B23"/>
    <mergeCell ref="G21:G23"/>
    <mergeCell ref="H21:H23"/>
    <mergeCell ref="I21:I23"/>
    <mergeCell ref="G28:G31"/>
    <mergeCell ref="H28:H31"/>
    <mergeCell ref="B33:B35"/>
    <mergeCell ref="G33:G35"/>
    <mergeCell ref="H33:H35"/>
    <mergeCell ref="B36:B38"/>
    <mergeCell ref="G36:G38"/>
    <mergeCell ref="H36:H38"/>
    <mergeCell ref="B28:B31"/>
    <mergeCell ref="G151:G154"/>
    <mergeCell ref="G157:G158"/>
    <mergeCell ref="G148:G150"/>
    <mergeCell ref="H148:H150"/>
    <mergeCell ref="G113:G114"/>
    <mergeCell ref="H113:H114"/>
    <mergeCell ref="H119:H124"/>
    <mergeCell ref="H126:H130"/>
    <mergeCell ref="H132:H133"/>
    <mergeCell ref="H116:H117"/>
    <mergeCell ref="G143:G146"/>
    <mergeCell ref="I157:I158"/>
    <mergeCell ref="I151:I154"/>
    <mergeCell ref="I148:I150"/>
    <mergeCell ref="I143:I146"/>
    <mergeCell ref="H65:H66"/>
    <mergeCell ref="I65:I66"/>
    <mergeCell ref="G65:G66"/>
    <mergeCell ref="I92:I93"/>
    <mergeCell ref="I116:I117"/>
    <mergeCell ref="I119:I124"/>
    <mergeCell ref="I126:I130"/>
    <mergeCell ref="I132:I133"/>
    <mergeCell ref="H151:H154"/>
    <mergeCell ref="I76:I78"/>
    <mergeCell ref="I109:I110"/>
    <mergeCell ref="I113:I114"/>
    <mergeCell ref="I96:I97"/>
    <mergeCell ref="H157:H158"/>
    <mergeCell ref="G92:G93"/>
    <mergeCell ref="G116:G117"/>
    <mergeCell ref="G119:G124"/>
    <mergeCell ref="G126:G130"/>
    <mergeCell ref="G132:G133"/>
    <mergeCell ref="H143:H146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84"/>
  <sheetViews>
    <sheetView topLeftCell="A200" zoomScale="70" zoomScaleNormal="70" workbookViewId="0">
      <selection activeCell="J227" sqref="A1:J227"/>
    </sheetView>
  </sheetViews>
  <sheetFormatPr defaultRowHeight="16.5"/>
  <cols>
    <col min="1" max="1" width="12" style="109" bestFit="1" customWidth="1"/>
    <col min="2" max="2" width="14.875" style="109" bestFit="1" customWidth="1"/>
    <col min="3" max="3" width="27.375" style="109" bestFit="1" customWidth="1"/>
    <col min="4" max="6" width="9" style="109"/>
    <col min="7" max="9" width="9.375" style="110" bestFit="1" customWidth="1"/>
    <col min="10" max="10" width="9" style="111"/>
    <col min="11" max="16384" width="9" style="109"/>
  </cols>
  <sheetData>
    <row r="2" spans="1:10" ht="17.25" thickBot="1">
      <c r="A2" s="12" t="s">
        <v>566</v>
      </c>
      <c r="B2" s="112" t="s">
        <v>0</v>
      </c>
      <c r="C2" s="113" t="s">
        <v>349</v>
      </c>
      <c r="D2" s="113" t="s">
        <v>383</v>
      </c>
      <c r="E2" s="113" t="s">
        <v>3</v>
      </c>
      <c r="F2" s="113" t="s">
        <v>4</v>
      </c>
      <c r="G2" s="114" t="s">
        <v>5</v>
      </c>
      <c r="H2" s="114" t="s">
        <v>350</v>
      </c>
      <c r="I2" s="114" t="s">
        <v>6</v>
      </c>
      <c r="J2" s="115" t="s">
        <v>7</v>
      </c>
    </row>
    <row r="3" spans="1:10">
      <c r="A3" s="240" t="s">
        <v>567</v>
      </c>
      <c r="B3" s="314" t="s">
        <v>568</v>
      </c>
      <c r="C3" s="243" t="s">
        <v>569</v>
      </c>
      <c r="D3" s="92" t="s">
        <v>570</v>
      </c>
      <c r="E3" s="68">
        <v>31</v>
      </c>
      <c r="F3" s="85">
        <v>398</v>
      </c>
      <c r="G3" s="116">
        <f t="shared" ref="G3:G4" si="0">E3*F3</f>
        <v>12338</v>
      </c>
      <c r="H3" s="282">
        <f>G3+G4</f>
        <v>21328</v>
      </c>
      <c r="I3" s="282">
        <v>17588</v>
      </c>
      <c r="J3" s="242">
        <f>I3/H3</f>
        <v>0.82464366091522878</v>
      </c>
    </row>
    <row r="4" spans="1:10">
      <c r="A4" s="240"/>
      <c r="B4" s="278"/>
      <c r="C4" s="240"/>
      <c r="D4" s="69" t="s">
        <v>571</v>
      </c>
      <c r="E4" s="68">
        <v>31</v>
      </c>
      <c r="F4" s="68">
        <v>290</v>
      </c>
      <c r="G4" s="74">
        <f t="shared" si="0"/>
        <v>8990</v>
      </c>
      <c r="H4" s="269"/>
      <c r="I4" s="269"/>
      <c r="J4" s="241"/>
    </row>
    <row r="5" spans="1:10">
      <c r="A5" s="240"/>
      <c r="B5" s="278"/>
      <c r="C5" s="68" t="s">
        <v>572</v>
      </c>
      <c r="D5" s="69" t="s">
        <v>573</v>
      </c>
      <c r="E5" s="68">
        <v>31</v>
      </c>
      <c r="F5" s="68">
        <v>189</v>
      </c>
      <c r="G5" s="74">
        <f>F5*E5</f>
        <v>5859</v>
      </c>
      <c r="H5" s="74">
        <f>G5</f>
        <v>5859</v>
      </c>
      <c r="I5" s="74">
        <v>5226</v>
      </c>
      <c r="J5" s="90">
        <f>I5/H5</f>
        <v>0.89196108550947262</v>
      </c>
    </row>
    <row r="6" spans="1:10">
      <c r="A6" s="240"/>
      <c r="B6" s="278"/>
      <c r="C6" s="240" t="s">
        <v>403</v>
      </c>
      <c r="D6" s="69" t="s">
        <v>574</v>
      </c>
      <c r="E6" s="68">
        <v>34</v>
      </c>
      <c r="F6" s="68">
        <v>291</v>
      </c>
      <c r="G6" s="74">
        <f t="shared" ref="G6:G12" si="1">F6*E6</f>
        <v>9894</v>
      </c>
      <c r="H6" s="269">
        <f>G6+G7</f>
        <v>20372</v>
      </c>
      <c r="I6" s="269">
        <v>17659</v>
      </c>
      <c r="J6" s="241">
        <f>I6/H6</f>
        <v>0.8668270174749656</v>
      </c>
    </row>
    <row r="7" spans="1:10">
      <c r="A7" s="240"/>
      <c r="B7" s="278"/>
      <c r="C7" s="240"/>
      <c r="D7" s="69" t="s">
        <v>575</v>
      </c>
      <c r="E7" s="68">
        <v>31</v>
      </c>
      <c r="F7" s="68">
        <v>338</v>
      </c>
      <c r="G7" s="74">
        <f t="shared" si="1"/>
        <v>10478</v>
      </c>
      <c r="H7" s="269"/>
      <c r="I7" s="269"/>
      <c r="J7" s="241"/>
    </row>
    <row r="8" spans="1:10">
      <c r="A8" s="240"/>
      <c r="B8" s="278"/>
      <c r="C8" s="240" t="s">
        <v>576</v>
      </c>
      <c r="D8" s="69" t="s">
        <v>577</v>
      </c>
      <c r="E8" s="68">
        <v>31</v>
      </c>
      <c r="F8" s="68">
        <v>180</v>
      </c>
      <c r="G8" s="74">
        <f t="shared" si="1"/>
        <v>5580</v>
      </c>
      <c r="H8" s="269">
        <f>SUM(G8:G9)</f>
        <v>11160</v>
      </c>
      <c r="I8" s="269">
        <v>7384</v>
      </c>
      <c r="J8" s="241">
        <f>I8/H8</f>
        <v>0.66164874551971331</v>
      </c>
    </row>
    <row r="9" spans="1:10">
      <c r="A9" s="240"/>
      <c r="B9" s="278"/>
      <c r="C9" s="240"/>
      <c r="D9" s="69" t="s">
        <v>578</v>
      </c>
      <c r="E9" s="68">
        <v>31</v>
      </c>
      <c r="F9" s="68">
        <v>180</v>
      </c>
      <c r="G9" s="74">
        <f t="shared" si="1"/>
        <v>5580</v>
      </c>
      <c r="H9" s="269"/>
      <c r="I9" s="269"/>
      <c r="J9" s="241"/>
    </row>
    <row r="10" spans="1:10">
      <c r="A10" s="240"/>
      <c r="B10" s="278"/>
      <c r="C10" s="68" t="s">
        <v>579</v>
      </c>
      <c r="D10" s="69" t="s">
        <v>580</v>
      </c>
      <c r="E10" s="68">
        <v>31</v>
      </c>
      <c r="F10" s="68">
        <v>436</v>
      </c>
      <c r="G10" s="74">
        <f>F10*E10</f>
        <v>13516</v>
      </c>
      <c r="H10" s="74">
        <f>G10</f>
        <v>13516</v>
      </c>
      <c r="I10" s="74">
        <v>9107</v>
      </c>
      <c r="J10" s="101">
        <f>I10/H10</f>
        <v>0.6737940218999704</v>
      </c>
    </row>
    <row r="11" spans="1:10">
      <c r="A11" s="240"/>
      <c r="B11" s="278"/>
      <c r="C11" s="240" t="s">
        <v>581</v>
      </c>
      <c r="D11" s="69" t="s">
        <v>582</v>
      </c>
      <c r="E11" s="68">
        <v>33</v>
      </c>
      <c r="F11" s="68">
        <v>199</v>
      </c>
      <c r="G11" s="74">
        <f t="shared" si="1"/>
        <v>6567</v>
      </c>
      <c r="H11" s="269">
        <f>G11+G12</f>
        <v>17820</v>
      </c>
      <c r="I11" s="269">
        <v>13219</v>
      </c>
      <c r="J11" s="241">
        <f>I11/H11</f>
        <v>0.7418069584736251</v>
      </c>
    </row>
    <row r="12" spans="1:10" ht="17.25" thickBot="1">
      <c r="A12" s="240"/>
      <c r="B12" s="315"/>
      <c r="C12" s="316"/>
      <c r="D12" s="117" t="s">
        <v>583</v>
      </c>
      <c r="E12" s="68">
        <v>31</v>
      </c>
      <c r="F12" s="118">
        <v>363</v>
      </c>
      <c r="G12" s="119">
        <f t="shared" si="1"/>
        <v>11253</v>
      </c>
      <c r="H12" s="301"/>
      <c r="I12" s="301"/>
      <c r="J12" s="302"/>
    </row>
    <row r="13" spans="1:10" ht="17.25" thickBot="1">
      <c r="A13" s="240"/>
      <c r="B13" s="120"/>
      <c r="C13" s="70"/>
      <c r="D13" s="84"/>
      <c r="E13" s="67"/>
      <c r="F13" s="70"/>
      <c r="G13" s="121"/>
      <c r="H13" s="121"/>
      <c r="I13" s="121"/>
      <c r="J13" s="102">
        <f>AVERAGE(J3:J12)</f>
        <v>0.77678024829882919</v>
      </c>
    </row>
    <row r="14" spans="1:10">
      <c r="A14" s="240"/>
      <c r="B14" s="303" t="s">
        <v>584</v>
      </c>
      <c r="C14" s="85" t="s">
        <v>572</v>
      </c>
      <c r="D14" s="92" t="s">
        <v>585</v>
      </c>
      <c r="E14" s="92">
        <v>17</v>
      </c>
      <c r="F14" s="92">
        <v>189</v>
      </c>
      <c r="G14" s="116">
        <f t="shared" ref="G14:G33" si="2">(E14*F14)</f>
        <v>3213</v>
      </c>
      <c r="H14" s="116">
        <f>G14</f>
        <v>3213</v>
      </c>
      <c r="I14" s="122">
        <v>2475</v>
      </c>
      <c r="J14" s="93">
        <f t="shared" ref="J14:J23" si="3">I14/H14</f>
        <v>0.77030812324929976</v>
      </c>
    </row>
    <row r="15" spans="1:10">
      <c r="A15" s="240"/>
      <c r="B15" s="304"/>
      <c r="C15" s="69" t="s">
        <v>586</v>
      </c>
      <c r="D15" s="68" t="s">
        <v>587</v>
      </c>
      <c r="E15" s="68">
        <v>30</v>
      </c>
      <c r="F15" s="68">
        <f>(189+393)/2</f>
        <v>291</v>
      </c>
      <c r="G15" s="74">
        <f t="shared" si="2"/>
        <v>8730</v>
      </c>
      <c r="H15" s="74">
        <f>G15</f>
        <v>8730</v>
      </c>
      <c r="I15" s="74">
        <v>5532</v>
      </c>
      <c r="J15" s="90">
        <f t="shared" si="3"/>
        <v>0.63367697594501715</v>
      </c>
    </row>
    <row r="16" spans="1:10">
      <c r="A16" s="240"/>
      <c r="B16" s="304"/>
      <c r="C16" s="69" t="s">
        <v>569</v>
      </c>
      <c r="D16" s="68" t="s">
        <v>588</v>
      </c>
      <c r="E16" s="68">
        <v>30</v>
      </c>
      <c r="F16" s="68">
        <v>174</v>
      </c>
      <c r="G16" s="74">
        <f t="shared" si="2"/>
        <v>5220</v>
      </c>
      <c r="H16" s="74">
        <f t="shared" ref="H16:H21" si="4">G16</f>
        <v>5220</v>
      </c>
      <c r="I16" s="74">
        <v>3988</v>
      </c>
      <c r="J16" s="90">
        <f t="shared" si="3"/>
        <v>0.7639846743295019</v>
      </c>
    </row>
    <row r="17" spans="1:10">
      <c r="A17" s="240"/>
      <c r="B17" s="304"/>
      <c r="C17" s="83" t="s">
        <v>403</v>
      </c>
      <c r="D17" s="66" t="s">
        <v>589</v>
      </c>
      <c r="E17" s="66">
        <v>5</v>
      </c>
      <c r="F17" s="66">
        <v>218</v>
      </c>
      <c r="G17" s="74">
        <f t="shared" si="2"/>
        <v>1090</v>
      </c>
      <c r="H17" s="74">
        <f t="shared" si="4"/>
        <v>1090</v>
      </c>
      <c r="I17" s="123">
        <v>852</v>
      </c>
      <c r="J17" s="100">
        <f t="shared" si="3"/>
        <v>0.78165137614678903</v>
      </c>
    </row>
    <row r="18" spans="1:10">
      <c r="A18" s="240"/>
      <c r="B18" s="304"/>
      <c r="C18" s="83" t="s">
        <v>590</v>
      </c>
      <c r="D18" s="66" t="s">
        <v>591</v>
      </c>
      <c r="E18" s="66">
        <v>3</v>
      </c>
      <c r="F18" s="66">
        <v>189</v>
      </c>
      <c r="G18" s="74">
        <f t="shared" si="2"/>
        <v>567</v>
      </c>
      <c r="H18" s="74">
        <f t="shared" si="4"/>
        <v>567</v>
      </c>
      <c r="I18" s="123">
        <v>460</v>
      </c>
      <c r="J18" s="100">
        <f t="shared" si="3"/>
        <v>0.81128747795414458</v>
      </c>
    </row>
    <row r="19" spans="1:10" ht="17.25" thickBot="1">
      <c r="A19" s="240"/>
      <c r="B19" s="304"/>
      <c r="C19" s="117" t="s">
        <v>581</v>
      </c>
      <c r="D19" s="118" t="s">
        <v>592</v>
      </c>
      <c r="E19" s="118">
        <v>18</v>
      </c>
      <c r="F19" s="118">
        <v>156</v>
      </c>
      <c r="G19" s="74">
        <f t="shared" si="2"/>
        <v>2808</v>
      </c>
      <c r="H19" s="74">
        <f t="shared" si="4"/>
        <v>2808</v>
      </c>
      <c r="I19" s="119">
        <v>2332</v>
      </c>
      <c r="J19" s="124">
        <f t="shared" si="3"/>
        <v>0.83048433048433046</v>
      </c>
    </row>
    <row r="20" spans="1:10">
      <c r="A20" s="240"/>
      <c r="B20" s="304"/>
      <c r="C20" s="84" t="s">
        <v>593</v>
      </c>
      <c r="D20" s="70"/>
      <c r="E20" s="70">
        <v>30</v>
      </c>
      <c r="F20" s="70">
        <v>180</v>
      </c>
      <c r="G20" s="74">
        <f t="shared" si="2"/>
        <v>5400</v>
      </c>
      <c r="H20" s="74">
        <f t="shared" si="4"/>
        <v>5400</v>
      </c>
      <c r="I20" s="121">
        <v>2676</v>
      </c>
      <c r="J20" s="102">
        <f t="shared" si="3"/>
        <v>0.49555555555555558</v>
      </c>
    </row>
    <row r="21" spans="1:10" ht="17.25" thickBot="1">
      <c r="A21" s="240"/>
      <c r="B21" s="305"/>
      <c r="C21" s="84" t="s">
        <v>594</v>
      </c>
      <c r="D21" s="70"/>
      <c r="E21" s="70">
        <v>14</v>
      </c>
      <c r="F21" s="70">
        <v>180</v>
      </c>
      <c r="G21" s="74">
        <f t="shared" si="2"/>
        <v>2520</v>
      </c>
      <c r="H21" s="74">
        <f t="shared" si="4"/>
        <v>2520</v>
      </c>
      <c r="I21" s="121">
        <v>1615</v>
      </c>
      <c r="J21" s="102">
        <f t="shared" si="3"/>
        <v>0.64087301587301593</v>
      </c>
    </row>
    <row r="22" spans="1:10" ht="17.25" thickBot="1">
      <c r="A22" s="240"/>
      <c r="B22" s="120"/>
      <c r="C22" s="84"/>
      <c r="D22" s="70"/>
      <c r="E22" s="70"/>
      <c r="F22" s="70"/>
      <c r="G22" s="74"/>
      <c r="H22" s="123"/>
      <c r="I22" s="121"/>
      <c r="J22" s="102">
        <f>AVERAGE(J14:J21)</f>
        <v>0.71597769119220678</v>
      </c>
    </row>
    <row r="23" spans="1:10">
      <c r="A23" s="240"/>
      <c r="B23" s="303" t="s">
        <v>595</v>
      </c>
      <c r="C23" s="306" t="s">
        <v>572</v>
      </c>
      <c r="D23" s="51" t="s">
        <v>596</v>
      </c>
      <c r="E23" s="51">
        <v>31</v>
      </c>
      <c r="F23" s="51">
        <v>189</v>
      </c>
      <c r="G23" s="125">
        <f t="shared" si="2"/>
        <v>5859</v>
      </c>
      <c r="H23" s="307">
        <f>G23+G24</f>
        <v>11718</v>
      </c>
      <c r="I23" s="289">
        <v>9009</v>
      </c>
      <c r="J23" s="309">
        <f t="shared" si="3"/>
        <v>0.76881720430107525</v>
      </c>
    </row>
    <row r="24" spans="1:10">
      <c r="A24" s="240"/>
      <c r="B24" s="304"/>
      <c r="C24" s="294"/>
      <c r="D24" s="51" t="s">
        <v>597</v>
      </c>
      <c r="E24" s="51">
        <v>31</v>
      </c>
      <c r="F24" s="51">
        <v>189</v>
      </c>
      <c r="G24" s="125">
        <f t="shared" si="2"/>
        <v>5859</v>
      </c>
      <c r="H24" s="308"/>
      <c r="I24" s="289"/>
      <c r="J24" s="310"/>
    </row>
    <row r="25" spans="1:10">
      <c r="A25" s="240"/>
      <c r="B25" s="304"/>
      <c r="C25" s="68" t="s">
        <v>403</v>
      </c>
      <c r="D25" s="51" t="s">
        <v>598</v>
      </c>
      <c r="E25" s="51">
        <v>31</v>
      </c>
      <c r="F25" s="51">
        <f>(276+272)/2</f>
        <v>274</v>
      </c>
      <c r="G25" s="125">
        <f t="shared" si="2"/>
        <v>8494</v>
      </c>
      <c r="H25" s="125">
        <f>G25</f>
        <v>8494</v>
      </c>
      <c r="I25" s="125">
        <v>7301</v>
      </c>
      <c r="J25" s="126">
        <f>I25/H25</f>
        <v>0.85954791617612436</v>
      </c>
    </row>
    <row r="26" spans="1:10">
      <c r="A26" s="240"/>
      <c r="B26" s="304"/>
      <c r="C26" s="244" t="s">
        <v>586</v>
      </c>
      <c r="D26" s="51" t="s">
        <v>599</v>
      </c>
      <c r="E26" s="51">
        <v>31</v>
      </c>
      <c r="F26" s="51">
        <v>189</v>
      </c>
      <c r="G26" s="125">
        <f t="shared" si="2"/>
        <v>5859</v>
      </c>
      <c r="H26" s="307">
        <f>G26+G27+G28</f>
        <v>15501</v>
      </c>
      <c r="I26" s="289">
        <v>11086</v>
      </c>
      <c r="J26" s="309">
        <f>I26/H26</f>
        <v>0.71517966582801107</v>
      </c>
    </row>
    <row r="27" spans="1:10">
      <c r="A27" s="240"/>
      <c r="B27" s="304"/>
      <c r="C27" s="245"/>
      <c r="D27" s="51" t="s">
        <v>600</v>
      </c>
      <c r="E27" s="51">
        <v>31</v>
      </c>
      <c r="F27" s="51">
        <v>189</v>
      </c>
      <c r="G27" s="125">
        <f t="shared" si="2"/>
        <v>5859</v>
      </c>
      <c r="H27" s="311"/>
      <c r="I27" s="289"/>
      <c r="J27" s="312"/>
    </row>
    <row r="28" spans="1:10">
      <c r="A28" s="240"/>
      <c r="B28" s="304"/>
      <c r="C28" s="239"/>
      <c r="D28" s="51" t="s">
        <v>601</v>
      </c>
      <c r="E28" s="51">
        <v>13</v>
      </c>
      <c r="F28" s="51">
        <f>(393+189)/2</f>
        <v>291</v>
      </c>
      <c r="G28" s="125">
        <f t="shared" si="2"/>
        <v>3783</v>
      </c>
      <c r="H28" s="308"/>
      <c r="I28" s="289"/>
      <c r="J28" s="310"/>
    </row>
    <row r="29" spans="1:10" ht="17.25" thickBot="1">
      <c r="A29" s="240"/>
      <c r="B29" s="304"/>
      <c r="C29" s="68" t="s">
        <v>569</v>
      </c>
      <c r="D29" s="51" t="s">
        <v>602</v>
      </c>
      <c r="E29" s="51">
        <v>31</v>
      </c>
      <c r="F29" s="51">
        <v>174</v>
      </c>
      <c r="G29" s="125">
        <f t="shared" si="2"/>
        <v>5394</v>
      </c>
      <c r="H29" s="125">
        <f>G29</f>
        <v>5394</v>
      </c>
      <c r="I29" s="125">
        <v>4819</v>
      </c>
      <c r="J29" s="126">
        <f>I29/H29</f>
        <v>0.89340007415647016</v>
      </c>
    </row>
    <row r="30" spans="1:10">
      <c r="A30" s="240"/>
      <c r="B30" s="304"/>
      <c r="C30" s="92" t="s">
        <v>579</v>
      </c>
      <c r="D30" s="127" t="s">
        <v>603</v>
      </c>
      <c r="E30" s="51">
        <v>31</v>
      </c>
      <c r="F30" s="127">
        <v>180</v>
      </c>
      <c r="G30" s="125">
        <f>(E30*F30)</f>
        <v>5580</v>
      </c>
      <c r="H30" s="128">
        <f>G30</f>
        <v>5580</v>
      </c>
      <c r="I30" s="125">
        <v>3535</v>
      </c>
      <c r="J30" s="129">
        <f>I30/H30</f>
        <v>0.63351254480286734</v>
      </c>
    </row>
    <row r="31" spans="1:10">
      <c r="A31" s="240"/>
      <c r="B31" s="304"/>
      <c r="C31" s="68" t="s">
        <v>593</v>
      </c>
      <c r="D31" s="51" t="s">
        <v>604</v>
      </c>
      <c r="E31" s="51">
        <v>31</v>
      </c>
      <c r="F31" s="51">
        <v>180</v>
      </c>
      <c r="G31" s="125">
        <f>(E31*F31)</f>
        <v>5580</v>
      </c>
      <c r="H31" s="125">
        <f>G31</f>
        <v>5580</v>
      </c>
      <c r="I31" s="125">
        <v>4621</v>
      </c>
      <c r="J31" s="126">
        <f>I31/H31</f>
        <v>0.8281362007168459</v>
      </c>
    </row>
    <row r="32" spans="1:10">
      <c r="A32" s="240"/>
      <c r="B32" s="304"/>
      <c r="C32" s="68" t="s">
        <v>581</v>
      </c>
      <c r="D32" s="51" t="s">
        <v>605</v>
      </c>
      <c r="E32" s="51">
        <v>31</v>
      </c>
      <c r="F32" s="51">
        <v>199</v>
      </c>
      <c r="G32" s="125">
        <f t="shared" si="2"/>
        <v>6169</v>
      </c>
      <c r="H32" s="125">
        <f>G32</f>
        <v>6169</v>
      </c>
      <c r="I32" s="125">
        <v>5103</v>
      </c>
      <c r="J32" s="126">
        <f t="shared" ref="J32:J33" si="5">I32/H32</f>
        <v>0.82720051872264544</v>
      </c>
    </row>
    <row r="33" spans="1:10" ht="17.25" thickBot="1">
      <c r="A33" s="240"/>
      <c r="B33" s="305"/>
      <c r="C33" s="118" t="s">
        <v>606</v>
      </c>
      <c r="D33" s="130" t="s">
        <v>607</v>
      </c>
      <c r="E33" s="51">
        <v>44</v>
      </c>
      <c r="F33" s="130">
        <v>180</v>
      </c>
      <c r="G33" s="131">
        <f t="shared" si="2"/>
        <v>7920</v>
      </c>
      <c r="H33" s="131">
        <f>G33</f>
        <v>7920</v>
      </c>
      <c r="I33" s="125">
        <v>5903</v>
      </c>
      <c r="J33" s="126">
        <f t="shared" si="5"/>
        <v>0.74532828282828278</v>
      </c>
    </row>
    <row r="34" spans="1:10" ht="17.25" thickBot="1">
      <c r="A34" s="240"/>
      <c r="B34" s="120"/>
      <c r="C34" s="66"/>
      <c r="D34" s="132"/>
      <c r="E34" s="51"/>
      <c r="F34" s="132"/>
      <c r="G34" s="133"/>
      <c r="H34" s="133"/>
      <c r="I34" s="125"/>
      <c r="J34" s="126">
        <f>AVERAGE(J23:J33)</f>
        <v>0.78389030094154033</v>
      </c>
    </row>
    <row r="35" spans="1:10">
      <c r="A35" s="240"/>
      <c r="B35" s="303" t="s">
        <v>608</v>
      </c>
      <c r="C35" s="68" t="s">
        <v>473</v>
      </c>
      <c r="D35" s="68" t="s">
        <v>609</v>
      </c>
      <c r="E35" s="68">
        <v>33</v>
      </c>
      <c r="F35" s="69">
        <v>195</v>
      </c>
      <c r="G35" s="75">
        <f>F35*E35</f>
        <v>6435</v>
      </c>
      <c r="H35" s="74">
        <f>G35</f>
        <v>6435</v>
      </c>
      <c r="I35" s="74">
        <v>5874</v>
      </c>
      <c r="J35" s="90">
        <f>I35/H35</f>
        <v>0.9128205128205128</v>
      </c>
    </row>
    <row r="36" spans="1:10" ht="17.25" thickBot="1">
      <c r="A36" s="240"/>
      <c r="B36" s="304"/>
      <c r="C36" s="118" t="s">
        <v>586</v>
      </c>
      <c r="D36" s="118" t="s">
        <v>610</v>
      </c>
      <c r="E36" s="118">
        <v>15</v>
      </c>
      <c r="F36" s="117">
        <v>189</v>
      </c>
      <c r="G36" s="134">
        <f>F36*E36</f>
        <v>2835</v>
      </c>
      <c r="H36" s="119">
        <f>G36</f>
        <v>2835</v>
      </c>
      <c r="I36" s="119">
        <v>1994</v>
      </c>
      <c r="J36" s="124">
        <f>I36/H36</f>
        <v>0.70335097001763669</v>
      </c>
    </row>
    <row r="37" spans="1:10" ht="17.25" thickBot="1">
      <c r="A37" s="240"/>
      <c r="B37" s="304"/>
      <c r="C37" s="70" t="s">
        <v>590</v>
      </c>
      <c r="D37" s="70"/>
      <c r="E37" s="70">
        <v>30</v>
      </c>
      <c r="F37" s="84">
        <v>189</v>
      </c>
      <c r="G37" s="134">
        <f t="shared" ref="G37:G42" si="6">F37*E37</f>
        <v>5670</v>
      </c>
      <c r="H37" s="119">
        <f>G37</f>
        <v>5670</v>
      </c>
      <c r="I37" s="121">
        <v>4488</v>
      </c>
      <c r="J37" s="102">
        <f>I37/H37</f>
        <v>0.79153439153439153</v>
      </c>
    </row>
    <row r="38" spans="1:10" ht="17.25" thickBot="1">
      <c r="A38" s="240"/>
      <c r="B38" s="304"/>
      <c r="C38" s="243" t="s">
        <v>611</v>
      </c>
      <c r="D38" s="127" t="s">
        <v>612</v>
      </c>
      <c r="E38" s="127">
        <v>31</v>
      </c>
      <c r="F38" s="127">
        <v>180</v>
      </c>
      <c r="G38" s="134">
        <f t="shared" si="6"/>
        <v>5580</v>
      </c>
      <c r="H38" s="288">
        <f>SUM(G38:G39)</f>
        <v>11160</v>
      </c>
      <c r="I38" s="288">
        <v>7758</v>
      </c>
      <c r="J38" s="290">
        <f t="shared" ref="J38" si="7">I38/H38</f>
        <v>0.69516129032258067</v>
      </c>
    </row>
    <row r="39" spans="1:10" ht="17.25" thickBot="1">
      <c r="A39" s="240"/>
      <c r="B39" s="304"/>
      <c r="C39" s="240"/>
      <c r="D39" s="51" t="s">
        <v>613</v>
      </c>
      <c r="E39" s="51">
        <v>31</v>
      </c>
      <c r="F39" s="51">
        <v>180</v>
      </c>
      <c r="G39" s="134">
        <f t="shared" si="6"/>
        <v>5580</v>
      </c>
      <c r="H39" s="289"/>
      <c r="I39" s="289"/>
      <c r="J39" s="291"/>
    </row>
    <row r="40" spans="1:10" ht="17.25" thickBot="1">
      <c r="A40" s="240"/>
      <c r="B40" s="304"/>
      <c r="C40" s="68" t="s">
        <v>593</v>
      </c>
      <c r="D40" s="68"/>
      <c r="E40" s="68">
        <v>61</v>
      </c>
      <c r="F40" s="69">
        <v>180</v>
      </c>
      <c r="G40" s="134">
        <f t="shared" si="6"/>
        <v>10980</v>
      </c>
      <c r="H40" s="74">
        <f>G40</f>
        <v>10980</v>
      </c>
      <c r="I40" s="74">
        <v>7758</v>
      </c>
      <c r="J40" s="90">
        <f>I40/H40</f>
        <v>0.70655737704918031</v>
      </c>
    </row>
    <row r="41" spans="1:10" ht="17.25" thickBot="1">
      <c r="A41" s="240"/>
      <c r="B41" s="304"/>
      <c r="C41" s="68" t="s">
        <v>579</v>
      </c>
      <c r="D41" s="68" t="s">
        <v>614</v>
      </c>
      <c r="E41" s="68">
        <v>25</v>
      </c>
      <c r="F41" s="69">
        <v>180</v>
      </c>
      <c r="G41" s="134">
        <f t="shared" si="6"/>
        <v>4500</v>
      </c>
      <c r="H41" s="74">
        <f t="shared" ref="H41:H44" si="8">G41</f>
        <v>4500</v>
      </c>
      <c r="I41" s="74">
        <v>3040</v>
      </c>
      <c r="J41" s="90">
        <f t="shared" ref="J41" si="9">I41/H41</f>
        <v>0.67555555555555558</v>
      </c>
    </row>
    <row r="42" spans="1:10" ht="17.25" thickBot="1">
      <c r="A42" s="240"/>
      <c r="B42" s="305"/>
      <c r="C42" s="68" t="s">
        <v>581</v>
      </c>
      <c r="D42" s="68" t="s">
        <v>615</v>
      </c>
      <c r="E42" s="68">
        <v>7</v>
      </c>
      <c r="F42" s="69">
        <v>199</v>
      </c>
      <c r="G42" s="134">
        <f t="shared" si="6"/>
        <v>1393</v>
      </c>
      <c r="H42" s="74">
        <f t="shared" si="8"/>
        <v>1393</v>
      </c>
      <c r="I42" s="74">
        <v>621</v>
      </c>
      <c r="J42" s="90">
        <f>I42/H42</f>
        <v>0.44580043072505382</v>
      </c>
    </row>
    <row r="43" spans="1:10" ht="17.25" thickBot="1">
      <c r="A43" s="240"/>
      <c r="B43" s="120"/>
      <c r="C43" s="70"/>
      <c r="D43" s="70"/>
      <c r="E43" s="70"/>
      <c r="F43" s="84"/>
      <c r="G43" s="135"/>
      <c r="H43" s="121"/>
      <c r="I43" s="121"/>
      <c r="J43" s="102">
        <f>AVERAGE(J35:J42)</f>
        <v>0.70439721828927315</v>
      </c>
    </row>
    <row r="44" spans="1:10" ht="17.25" thickBot="1">
      <c r="A44" s="240"/>
      <c r="B44" s="136" t="s">
        <v>616</v>
      </c>
      <c r="C44" s="137" t="s">
        <v>554</v>
      </c>
      <c r="D44" s="137" t="s">
        <v>617</v>
      </c>
      <c r="E44" s="137">
        <v>31</v>
      </c>
      <c r="F44" s="137">
        <v>189</v>
      </c>
      <c r="G44" s="138">
        <f t="shared" ref="G44" si="10">F44*E44</f>
        <v>5859</v>
      </c>
      <c r="H44" s="139">
        <f t="shared" si="8"/>
        <v>5859</v>
      </c>
      <c r="I44" s="139">
        <v>4307</v>
      </c>
      <c r="J44" s="140">
        <f t="shared" ref="J44" si="11">I44/H44</f>
        <v>0.73510838026967062</v>
      </c>
    </row>
    <row r="45" spans="1:10" ht="17.25" thickBot="1">
      <c r="A45" s="68"/>
      <c r="B45" s="141"/>
      <c r="C45" s="142"/>
      <c r="D45" s="142"/>
      <c r="E45" s="142"/>
      <c r="F45" s="142"/>
      <c r="G45" s="143"/>
      <c r="H45" s="143">
        <f>SUM(H3:H44)</f>
        <v>234791</v>
      </c>
      <c r="I45" s="143">
        <f>SUM(I3:I44)</f>
        <v>177330</v>
      </c>
      <c r="J45" s="144">
        <f>AVERAGE(J3:J44)</f>
        <v>0.7443105821729229</v>
      </c>
    </row>
    <row r="46" spans="1:10" ht="17.25" thickBot="1">
      <c r="A46" s="240" t="s">
        <v>618</v>
      </c>
      <c r="B46" s="240" t="s">
        <v>619</v>
      </c>
      <c r="C46" s="118" t="s">
        <v>554</v>
      </c>
      <c r="D46" s="117" t="s">
        <v>620</v>
      </c>
      <c r="E46" s="118">
        <v>54</v>
      </c>
      <c r="F46" s="118">
        <v>189</v>
      </c>
      <c r="G46" s="134">
        <f>F46*E46</f>
        <v>10206</v>
      </c>
      <c r="H46" s="119">
        <f>G46</f>
        <v>10206</v>
      </c>
      <c r="I46" s="119">
        <v>6916</v>
      </c>
      <c r="J46" s="124">
        <f>I46/H46</f>
        <v>0.67764060356652944</v>
      </c>
    </row>
    <row r="47" spans="1:10">
      <c r="A47" s="240"/>
      <c r="B47" s="240"/>
      <c r="C47" s="85" t="s">
        <v>572</v>
      </c>
      <c r="D47" s="92" t="s">
        <v>621</v>
      </c>
      <c r="E47" s="85">
        <v>31</v>
      </c>
      <c r="F47" s="85">
        <v>189</v>
      </c>
      <c r="G47" s="122">
        <f t="shared" ref="G47:G51" si="12">F47*E47</f>
        <v>5859</v>
      </c>
      <c r="H47" s="116">
        <f>G47</f>
        <v>5859</v>
      </c>
      <c r="I47" s="116">
        <v>5024</v>
      </c>
      <c r="J47" s="93">
        <f>I47/H47</f>
        <v>0.85748421232292205</v>
      </c>
    </row>
    <row r="48" spans="1:10">
      <c r="A48" s="240"/>
      <c r="B48" s="240"/>
      <c r="C48" s="69" t="s">
        <v>622</v>
      </c>
      <c r="D48" s="69" t="s">
        <v>623</v>
      </c>
      <c r="E48" s="68">
        <v>31</v>
      </c>
      <c r="F48" s="68">
        <f>(272+276)/2</f>
        <v>274</v>
      </c>
      <c r="G48" s="75">
        <f t="shared" si="12"/>
        <v>8494</v>
      </c>
      <c r="H48" s="74">
        <f>G48</f>
        <v>8494</v>
      </c>
      <c r="I48" s="74">
        <v>7356</v>
      </c>
      <c r="J48" s="90">
        <f>I48/H48</f>
        <v>0.86602307511184362</v>
      </c>
    </row>
    <row r="49" spans="1:10">
      <c r="A49" s="240"/>
      <c r="B49" s="240"/>
      <c r="C49" s="68" t="s">
        <v>624</v>
      </c>
      <c r="D49" s="69" t="s">
        <v>625</v>
      </c>
      <c r="E49" s="68">
        <v>31</v>
      </c>
      <c r="F49" s="68">
        <v>189</v>
      </c>
      <c r="G49" s="75">
        <f t="shared" si="12"/>
        <v>5859</v>
      </c>
      <c r="H49" s="74">
        <f>G49</f>
        <v>5859</v>
      </c>
      <c r="I49" s="74">
        <v>4635</v>
      </c>
      <c r="J49" s="90">
        <f>I49/H49</f>
        <v>0.7910906298003072</v>
      </c>
    </row>
    <row r="50" spans="1:10">
      <c r="A50" s="240"/>
      <c r="B50" s="240"/>
      <c r="C50" s="240" t="s">
        <v>626</v>
      </c>
      <c r="D50" s="69" t="s">
        <v>627</v>
      </c>
      <c r="E50" s="69">
        <v>30</v>
      </c>
      <c r="F50" s="69">
        <v>230</v>
      </c>
      <c r="G50" s="75">
        <f t="shared" si="12"/>
        <v>6900</v>
      </c>
      <c r="H50" s="271">
        <f>G50+G51</f>
        <v>13800</v>
      </c>
      <c r="I50" s="269">
        <v>8777</v>
      </c>
      <c r="J50" s="234">
        <f>I50/H50</f>
        <v>0.63601449275362321</v>
      </c>
    </row>
    <row r="51" spans="1:10">
      <c r="A51" s="240"/>
      <c r="B51" s="240"/>
      <c r="C51" s="240"/>
      <c r="D51" s="69" t="s">
        <v>628</v>
      </c>
      <c r="E51" s="69">
        <v>30</v>
      </c>
      <c r="F51" s="69">
        <v>230</v>
      </c>
      <c r="G51" s="75">
        <f t="shared" si="12"/>
        <v>6900</v>
      </c>
      <c r="H51" s="273"/>
      <c r="I51" s="269"/>
      <c r="J51" s="236"/>
    </row>
    <row r="52" spans="1:10">
      <c r="A52" s="240"/>
      <c r="B52" s="240"/>
      <c r="C52" s="69" t="s">
        <v>629</v>
      </c>
      <c r="D52" s="69" t="s">
        <v>630</v>
      </c>
      <c r="E52" s="69">
        <v>32</v>
      </c>
      <c r="F52" s="69">
        <v>184</v>
      </c>
      <c r="G52" s="75">
        <f>F52*E52</f>
        <v>5888</v>
      </c>
      <c r="H52" s="74">
        <f>G52</f>
        <v>5888</v>
      </c>
      <c r="I52" s="74">
        <v>5304</v>
      </c>
      <c r="J52" s="90">
        <f>I52/H52</f>
        <v>0.90081521739130432</v>
      </c>
    </row>
    <row r="53" spans="1:10" ht="17.25" thickBot="1">
      <c r="A53" s="240"/>
      <c r="B53" s="68"/>
      <c r="C53" s="84"/>
      <c r="D53" s="73"/>
      <c r="E53" s="73"/>
      <c r="F53" s="73"/>
      <c r="G53" s="145"/>
      <c r="H53" s="121"/>
      <c r="I53" s="121"/>
      <c r="J53" s="146">
        <f>AVERAGE(J46:J52)</f>
        <v>0.78817803849108825</v>
      </c>
    </row>
    <row r="54" spans="1:10">
      <c r="A54" s="240"/>
      <c r="B54" s="248" t="s">
        <v>631</v>
      </c>
      <c r="C54" s="292" t="s">
        <v>385</v>
      </c>
      <c r="D54" s="92" t="s">
        <v>352</v>
      </c>
      <c r="E54" s="92">
        <v>31</v>
      </c>
      <c r="F54" s="92">
        <v>174</v>
      </c>
      <c r="G54" s="122">
        <f t="shared" ref="G54:G63" si="13">E54*F54</f>
        <v>5394</v>
      </c>
      <c r="H54" s="295">
        <f>G54+G55+G56+G57</f>
        <v>32534</v>
      </c>
      <c r="I54" s="295">
        <v>21567</v>
      </c>
      <c r="J54" s="297">
        <f>I54/H54</f>
        <v>0.66290649781766764</v>
      </c>
    </row>
    <row r="55" spans="1:10">
      <c r="A55" s="240"/>
      <c r="B55" s="248"/>
      <c r="C55" s="293"/>
      <c r="D55" s="69" t="s">
        <v>632</v>
      </c>
      <c r="E55" s="69">
        <v>31</v>
      </c>
      <c r="F55" s="69">
        <v>275</v>
      </c>
      <c r="G55" s="75">
        <f t="shared" si="13"/>
        <v>8525</v>
      </c>
      <c r="H55" s="296"/>
      <c r="I55" s="296"/>
      <c r="J55" s="298"/>
    </row>
    <row r="56" spans="1:10">
      <c r="A56" s="240"/>
      <c r="B56" s="248"/>
      <c r="C56" s="293"/>
      <c r="D56" s="69" t="s">
        <v>633</v>
      </c>
      <c r="E56" s="69">
        <v>31</v>
      </c>
      <c r="F56" s="69">
        <v>290</v>
      </c>
      <c r="G56" s="75">
        <f t="shared" si="13"/>
        <v>8990</v>
      </c>
      <c r="H56" s="296"/>
      <c r="I56" s="296"/>
      <c r="J56" s="298"/>
    </row>
    <row r="57" spans="1:10">
      <c r="A57" s="240"/>
      <c r="B57" s="248"/>
      <c r="C57" s="294"/>
      <c r="D57" s="69" t="s">
        <v>634</v>
      </c>
      <c r="E57" s="69">
        <v>35</v>
      </c>
      <c r="F57" s="69">
        <v>275</v>
      </c>
      <c r="G57" s="75">
        <f t="shared" si="13"/>
        <v>9625</v>
      </c>
      <c r="H57" s="285"/>
      <c r="I57" s="285"/>
      <c r="J57" s="233"/>
    </row>
    <row r="58" spans="1:10">
      <c r="A58" s="240"/>
      <c r="B58" s="248"/>
      <c r="C58" s="69" t="s">
        <v>635</v>
      </c>
      <c r="D58" s="69" t="s">
        <v>636</v>
      </c>
      <c r="E58" s="69">
        <v>31</v>
      </c>
      <c r="F58" s="69">
        <v>189</v>
      </c>
      <c r="G58" s="75">
        <f t="shared" si="13"/>
        <v>5859</v>
      </c>
      <c r="H58" s="75">
        <f>G58</f>
        <v>5859</v>
      </c>
      <c r="I58" s="75">
        <v>5396</v>
      </c>
      <c r="J58" s="101">
        <f>I58/H58</f>
        <v>0.92097627581498553</v>
      </c>
    </row>
    <row r="59" spans="1:10">
      <c r="A59" s="240"/>
      <c r="B59" s="248"/>
      <c r="C59" s="69" t="s">
        <v>637</v>
      </c>
      <c r="D59" s="69" t="s">
        <v>638</v>
      </c>
      <c r="E59" s="69">
        <v>31</v>
      </c>
      <c r="F59" s="69">
        <v>183</v>
      </c>
      <c r="G59" s="75">
        <f t="shared" si="13"/>
        <v>5673</v>
      </c>
      <c r="H59" s="75">
        <f>G59</f>
        <v>5673</v>
      </c>
      <c r="I59" s="75">
        <v>5209</v>
      </c>
      <c r="J59" s="101">
        <f>I59/H59</f>
        <v>0.91820906046183681</v>
      </c>
    </row>
    <row r="60" spans="1:10">
      <c r="A60" s="240"/>
      <c r="B60" s="248"/>
      <c r="C60" s="248" t="s">
        <v>639</v>
      </c>
      <c r="D60" s="69" t="s">
        <v>640</v>
      </c>
      <c r="E60" s="69">
        <v>31</v>
      </c>
      <c r="F60" s="69">
        <v>272</v>
      </c>
      <c r="G60" s="75">
        <f t="shared" si="13"/>
        <v>8432</v>
      </c>
      <c r="H60" s="268">
        <f>SUM(G60:G62)</f>
        <v>39845</v>
      </c>
      <c r="I60" s="268">
        <v>23126</v>
      </c>
      <c r="J60" s="247">
        <f>I60/H60</f>
        <v>0.58039904630442962</v>
      </c>
    </row>
    <row r="61" spans="1:10">
      <c r="A61" s="240"/>
      <c r="B61" s="248"/>
      <c r="C61" s="248"/>
      <c r="D61" s="69" t="s">
        <v>641</v>
      </c>
      <c r="E61" s="69">
        <v>31</v>
      </c>
      <c r="F61" s="69">
        <v>261</v>
      </c>
      <c r="G61" s="75">
        <f t="shared" si="13"/>
        <v>8091</v>
      </c>
      <c r="H61" s="268"/>
      <c r="I61" s="268"/>
      <c r="J61" s="247"/>
    </row>
    <row r="62" spans="1:10">
      <c r="A62" s="240"/>
      <c r="B62" s="248"/>
      <c r="C62" s="248"/>
      <c r="D62" s="69" t="s">
        <v>642</v>
      </c>
      <c r="E62" s="69">
        <v>69</v>
      </c>
      <c r="F62" s="69">
        <v>338</v>
      </c>
      <c r="G62" s="75">
        <f t="shared" si="13"/>
        <v>23322</v>
      </c>
      <c r="H62" s="268"/>
      <c r="I62" s="268"/>
      <c r="J62" s="247"/>
    </row>
    <row r="63" spans="1:10">
      <c r="A63" s="240"/>
      <c r="B63" s="248"/>
      <c r="C63" s="69" t="s">
        <v>643</v>
      </c>
      <c r="D63" s="69" t="s">
        <v>644</v>
      </c>
      <c r="E63" s="69">
        <v>32</v>
      </c>
      <c r="F63" s="69">
        <v>189</v>
      </c>
      <c r="G63" s="75">
        <f t="shared" si="13"/>
        <v>6048</v>
      </c>
      <c r="H63" s="75">
        <f>G63</f>
        <v>6048</v>
      </c>
      <c r="I63" s="75">
        <v>5300</v>
      </c>
      <c r="J63" s="101">
        <f>(I63/H63)</f>
        <v>0.87632275132275128</v>
      </c>
    </row>
    <row r="64" spans="1:10">
      <c r="A64" s="240"/>
      <c r="B64" s="248"/>
      <c r="C64" s="248" t="s">
        <v>645</v>
      </c>
      <c r="D64" s="69" t="s">
        <v>646</v>
      </c>
      <c r="E64" s="69">
        <v>31</v>
      </c>
      <c r="F64" s="69">
        <v>230</v>
      </c>
      <c r="G64" s="75">
        <f>E64*F64</f>
        <v>7130</v>
      </c>
      <c r="H64" s="268">
        <f>G64+G65</f>
        <v>14260</v>
      </c>
      <c r="I64" s="268">
        <v>10570</v>
      </c>
      <c r="J64" s="247">
        <f>I64/H64</f>
        <v>0.74123422159887797</v>
      </c>
    </row>
    <row r="65" spans="1:10">
      <c r="A65" s="240"/>
      <c r="B65" s="248"/>
      <c r="C65" s="248"/>
      <c r="D65" s="69" t="s">
        <v>647</v>
      </c>
      <c r="E65" s="69">
        <v>31</v>
      </c>
      <c r="F65" s="69">
        <v>230</v>
      </c>
      <c r="G65" s="75">
        <f>E65*F65</f>
        <v>7130</v>
      </c>
      <c r="H65" s="268"/>
      <c r="I65" s="268"/>
      <c r="J65" s="247"/>
    </row>
    <row r="66" spans="1:10">
      <c r="A66" s="240"/>
      <c r="B66" s="248"/>
      <c r="C66" s="248" t="s">
        <v>648</v>
      </c>
      <c r="D66" s="69" t="s">
        <v>649</v>
      </c>
      <c r="E66" s="69">
        <v>31</v>
      </c>
      <c r="F66" s="69">
        <v>274</v>
      </c>
      <c r="G66" s="75">
        <f t="shared" ref="G66:G127" si="14">E66*F66</f>
        <v>8494</v>
      </c>
      <c r="H66" s="268">
        <f>G66++G67</f>
        <v>17326</v>
      </c>
      <c r="I66" s="268">
        <v>16389</v>
      </c>
      <c r="J66" s="247">
        <f>I66/H66</f>
        <v>0.94591942745007507</v>
      </c>
    </row>
    <row r="67" spans="1:10" ht="17.25" thickBot="1">
      <c r="A67" s="240"/>
      <c r="B67" s="248"/>
      <c r="C67" s="299"/>
      <c r="D67" s="117" t="s">
        <v>650</v>
      </c>
      <c r="E67" s="117">
        <v>32</v>
      </c>
      <c r="F67" s="117">
        <v>276</v>
      </c>
      <c r="G67" s="134">
        <f t="shared" si="14"/>
        <v>8832</v>
      </c>
      <c r="H67" s="300"/>
      <c r="I67" s="300"/>
      <c r="J67" s="283"/>
    </row>
    <row r="68" spans="1:10" ht="17.25" thickBot="1">
      <c r="A68" s="240"/>
      <c r="B68" s="69"/>
      <c r="C68" s="84"/>
      <c r="D68" s="84"/>
      <c r="E68" s="84"/>
      <c r="F68" s="84"/>
      <c r="G68" s="147"/>
      <c r="H68" s="147"/>
      <c r="I68" s="147"/>
      <c r="J68" s="146">
        <f>AVERAGE(J54:J67)</f>
        <v>0.8065667543958035</v>
      </c>
    </row>
    <row r="69" spans="1:10">
      <c r="A69" s="240"/>
      <c r="B69" s="240" t="s">
        <v>651</v>
      </c>
      <c r="C69" s="92" t="s">
        <v>652</v>
      </c>
      <c r="D69" s="92" t="s">
        <v>653</v>
      </c>
      <c r="E69" s="92">
        <v>18</v>
      </c>
      <c r="F69" s="92">
        <v>290</v>
      </c>
      <c r="G69" s="122">
        <f t="shared" si="14"/>
        <v>5220</v>
      </c>
      <c r="H69" s="122">
        <f>G69</f>
        <v>5220</v>
      </c>
      <c r="I69" s="122">
        <v>2339</v>
      </c>
      <c r="J69" s="91">
        <f t="shared" ref="J69:J70" si="15">I69/H69</f>
        <v>0.44808429118773946</v>
      </c>
    </row>
    <row r="70" spans="1:10" ht="17.25" thickBot="1">
      <c r="A70" s="240"/>
      <c r="B70" s="240"/>
      <c r="C70" s="117" t="s">
        <v>645</v>
      </c>
      <c r="D70" s="118" t="s">
        <v>654</v>
      </c>
      <c r="E70" s="117">
        <v>31</v>
      </c>
      <c r="F70" s="118">
        <v>230</v>
      </c>
      <c r="G70" s="119">
        <f t="shared" si="14"/>
        <v>7130</v>
      </c>
      <c r="H70" s="119">
        <f>G70</f>
        <v>7130</v>
      </c>
      <c r="I70" s="119">
        <v>5464</v>
      </c>
      <c r="J70" s="148">
        <f t="shared" si="15"/>
        <v>0.76633941093969149</v>
      </c>
    </row>
    <row r="71" spans="1:10" ht="17.25" thickBot="1">
      <c r="A71" s="240"/>
      <c r="B71" s="68"/>
      <c r="C71" s="84"/>
      <c r="D71" s="70"/>
      <c r="E71" s="84"/>
      <c r="F71" s="70"/>
      <c r="G71" s="121"/>
      <c r="H71" s="121"/>
      <c r="I71" s="121"/>
      <c r="J71" s="146">
        <f>AVERAGE(J69:J70)</f>
        <v>0.60721185106371545</v>
      </c>
    </row>
    <row r="72" spans="1:10">
      <c r="A72" s="240"/>
      <c r="B72" s="240" t="s">
        <v>655</v>
      </c>
      <c r="C72" s="85" t="s">
        <v>656</v>
      </c>
      <c r="D72" s="92" t="s">
        <v>657</v>
      </c>
      <c r="E72" s="92">
        <v>62</v>
      </c>
      <c r="F72" s="92">
        <v>398</v>
      </c>
      <c r="G72" s="122">
        <f t="shared" si="14"/>
        <v>24676</v>
      </c>
      <c r="H72" s="116">
        <f>G72</f>
        <v>24676</v>
      </c>
      <c r="I72" s="116">
        <v>14430</v>
      </c>
      <c r="J72" s="93">
        <f>I72/H72</f>
        <v>0.5847787323715351</v>
      </c>
    </row>
    <row r="73" spans="1:10">
      <c r="A73" s="240"/>
      <c r="B73" s="240"/>
      <c r="C73" s="69" t="s">
        <v>658</v>
      </c>
      <c r="D73" s="69" t="s">
        <v>659</v>
      </c>
      <c r="E73" s="69">
        <v>62</v>
      </c>
      <c r="F73" s="69">
        <v>195</v>
      </c>
      <c r="G73" s="75">
        <f t="shared" si="14"/>
        <v>12090</v>
      </c>
      <c r="H73" s="75">
        <f>G73</f>
        <v>12090</v>
      </c>
      <c r="I73" s="75">
        <v>10852</v>
      </c>
      <c r="J73" s="101">
        <f>I73/H73</f>
        <v>0.89760132340777499</v>
      </c>
    </row>
    <row r="74" spans="1:10">
      <c r="A74" s="240"/>
      <c r="B74" s="240"/>
      <c r="C74" s="244" t="s">
        <v>660</v>
      </c>
      <c r="D74" s="69" t="s">
        <v>661</v>
      </c>
      <c r="E74" s="69">
        <v>31</v>
      </c>
      <c r="F74" s="69">
        <v>189</v>
      </c>
      <c r="G74" s="75">
        <f t="shared" si="14"/>
        <v>5859</v>
      </c>
      <c r="H74" s="271">
        <f>G74+G75</f>
        <v>13041</v>
      </c>
      <c r="I74" s="284">
        <v>10803</v>
      </c>
      <c r="J74" s="234">
        <f>I74/H74</f>
        <v>0.82838739360478486</v>
      </c>
    </row>
    <row r="75" spans="1:10">
      <c r="A75" s="240"/>
      <c r="B75" s="240"/>
      <c r="C75" s="239"/>
      <c r="D75" s="69" t="s">
        <v>662</v>
      </c>
      <c r="E75" s="69">
        <v>38</v>
      </c>
      <c r="F75" s="69">
        <v>189</v>
      </c>
      <c r="G75" s="75">
        <f t="shared" si="14"/>
        <v>7182</v>
      </c>
      <c r="H75" s="273"/>
      <c r="I75" s="285"/>
      <c r="J75" s="236"/>
    </row>
    <row r="76" spans="1:10">
      <c r="A76" s="240"/>
      <c r="B76" s="240"/>
      <c r="C76" s="244" t="s">
        <v>635</v>
      </c>
      <c r="D76" s="69" t="s">
        <v>663</v>
      </c>
      <c r="E76" s="69">
        <v>31</v>
      </c>
      <c r="F76" s="69">
        <v>189</v>
      </c>
      <c r="G76" s="75">
        <f t="shared" si="14"/>
        <v>5859</v>
      </c>
      <c r="H76" s="271">
        <f>G76+G77</f>
        <v>11718</v>
      </c>
      <c r="I76" s="271">
        <v>10150</v>
      </c>
      <c r="J76" s="234">
        <f>I76/H76</f>
        <v>0.8661887694145759</v>
      </c>
    </row>
    <row r="77" spans="1:10">
      <c r="A77" s="240"/>
      <c r="B77" s="240"/>
      <c r="C77" s="239"/>
      <c r="D77" s="69" t="s">
        <v>664</v>
      </c>
      <c r="E77" s="68">
        <v>31</v>
      </c>
      <c r="F77" s="69">
        <v>189</v>
      </c>
      <c r="G77" s="75">
        <f t="shared" si="14"/>
        <v>5859</v>
      </c>
      <c r="H77" s="273"/>
      <c r="I77" s="273"/>
      <c r="J77" s="236"/>
    </row>
    <row r="78" spans="1:10">
      <c r="A78" s="240"/>
      <c r="B78" s="240"/>
      <c r="C78" s="244" t="s">
        <v>637</v>
      </c>
      <c r="D78" s="68" t="s">
        <v>665</v>
      </c>
      <c r="E78" s="68">
        <v>31</v>
      </c>
      <c r="F78" s="68">
        <v>393</v>
      </c>
      <c r="G78" s="74">
        <f t="shared" si="14"/>
        <v>12183</v>
      </c>
      <c r="H78" s="271">
        <f>G78+G79+G80</f>
        <v>30222</v>
      </c>
      <c r="I78" s="271">
        <v>18356</v>
      </c>
      <c r="J78" s="234">
        <f>I78/H78</f>
        <v>0.60737211303024286</v>
      </c>
    </row>
    <row r="79" spans="1:10">
      <c r="A79" s="240"/>
      <c r="B79" s="240"/>
      <c r="C79" s="245"/>
      <c r="D79" s="68" t="s">
        <v>666</v>
      </c>
      <c r="E79" s="68">
        <v>31</v>
      </c>
      <c r="F79" s="68">
        <v>393</v>
      </c>
      <c r="G79" s="74">
        <f t="shared" si="14"/>
        <v>12183</v>
      </c>
      <c r="H79" s="272"/>
      <c r="I79" s="272"/>
      <c r="J79" s="235"/>
    </row>
    <row r="80" spans="1:10">
      <c r="A80" s="240"/>
      <c r="B80" s="240"/>
      <c r="C80" s="239"/>
      <c r="D80" s="68" t="s">
        <v>667</v>
      </c>
      <c r="E80" s="68">
        <v>32</v>
      </c>
      <c r="F80" s="68">
        <v>183</v>
      </c>
      <c r="G80" s="74">
        <f t="shared" si="14"/>
        <v>5856</v>
      </c>
      <c r="H80" s="273"/>
      <c r="I80" s="273"/>
      <c r="J80" s="236"/>
    </row>
    <row r="81" spans="1:10">
      <c r="A81" s="240"/>
      <c r="B81" s="240"/>
      <c r="C81" s="244" t="s">
        <v>668</v>
      </c>
      <c r="D81" s="68" t="s">
        <v>669</v>
      </c>
      <c r="E81" s="68">
        <v>31</v>
      </c>
      <c r="F81" s="68">
        <v>261</v>
      </c>
      <c r="G81" s="74">
        <f t="shared" si="14"/>
        <v>8091</v>
      </c>
      <c r="H81" s="271">
        <f>G81+G82</f>
        <v>18569</v>
      </c>
      <c r="I81" s="271">
        <v>15519</v>
      </c>
      <c r="J81" s="234">
        <f>I81/H81</f>
        <v>0.83574775162905923</v>
      </c>
    </row>
    <row r="82" spans="1:10">
      <c r="A82" s="240"/>
      <c r="B82" s="240"/>
      <c r="C82" s="239"/>
      <c r="D82" s="68" t="s">
        <v>670</v>
      </c>
      <c r="E82" s="68">
        <v>31</v>
      </c>
      <c r="F82" s="68">
        <v>338</v>
      </c>
      <c r="G82" s="74">
        <f t="shared" si="14"/>
        <v>10478</v>
      </c>
      <c r="H82" s="273"/>
      <c r="I82" s="273"/>
      <c r="J82" s="236"/>
    </row>
    <row r="83" spans="1:10">
      <c r="A83" s="240"/>
      <c r="B83" s="240"/>
      <c r="C83" s="244" t="s">
        <v>643</v>
      </c>
      <c r="D83" s="68" t="s">
        <v>671</v>
      </c>
      <c r="E83" s="68">
        <v>31</v>
      </c>
      <c r="F83" s="68">
        <v>189</v>
      </c>
      <c r="G83" s="74">
        <f t="shared" si="14"/>
        <v>5859</v>
      </c>
      <c r="H83" s="271">
        <f>G83+G84</f>
        <v>12663</v>
      </c>
      <c r="I83" s="271">
        <v>11393</v>
      </c>
      <c r="J83" s="234">
        <f>I83/H83</f>
        <v>0.89970781015557133</v>
      </c>
    </row>
    <row r="84" spans="1:10">
      <c r="A84" s="240"/>
      <c r="B84" s="240"/>
      <c r="C84" s="239"/>
      <c r="D84" s="68" t="s">
        <v>672</v>
      </c>
      <c r="E84" s="68">
        <v>36</v>
      </c>
      <c r="F84" s="68">
        <v>189</v>
      </c>
      <c r="G84" s="74">
        <f t="shared" si="14"/>
        <v>6804</v>
      </c>
      <c r="H84" s="273"/>
      <c r="I84" s="273"/>
      <c r="J84" s="236"/>
    </row>
    <row r="85" spans="1:10">
      <c r="A85" s="240"/>
      <c r="B85" s="240"/>
      <c r="C85" s="149" t="s">
        <v>673</v>
      </c>
      <c r="D85" s="68" t="s">
        <v>674</v>
      </c>
      <c r="E85" s="68">
        <v>32</v>
      </c>
      <c r="F85" s="68">
        <v>184</v>
      </c>
      <c r="G85" s="74">
        <f t="shared" si="14"/>
        <v>5888</v>
      </c>
      <c r="H85" s="74">
        <f>G85</f>
        <v>5888</v>
      </c>
      <c r="I85" s="74">
        <v>4582</v>
      </c>
      <c r="J85" s="90">
        <f>I85/H85</f>
        <v>0.77819293478260865</v>
      </c>
    </row>
    <row r="86" spans="1:10">
      <c r="A86" s="240"/>
      <c r="B86" s="240"/>
      <c r="C86" s="244" t="s">
        <v>645</v>
      </c>
      <c r="D86" s="68" t="s">
        <v>675</v>
      </c>
      <c r="E86" s="68">
        <v>31</v>
      </c>
      <c r="F86" s="68">
        <v>230</v>
      </c>
      <c r="G86" s="74">
        <f t="shared" si="14"/>
        <v>7130</v>
      </c>
      <c r="H86" s="271">
        <f>G86+G87+G88</f>
        <v>20020</v>
      </c>
      <c r="I86" s="271">
        <v>13990</v>
      </c>
      <c r="J86" s="234">
        <f>I86/H86</f>
        <v>0.69880119880119884</v>
      </c>
    </row>
    <row r="87" spans="1:10">
      <c r="A87" s="240"/>
      <c r="B87" s="240"/>
      <c r="C87" s="245"/>
      <c r="D87" s="68" t="s">
        <v>676</v>
      </c>
      <c r="E87" s="68">
        <v>31</v>
      </c>
      <c r="F87" s="68">
        <v>230</v>
      </c>
      <c r="G87" s="74">
        <f t="shared" si="14"/>
        <v>7130</v>
      </c>
      <c r="H87" s="272"/>
      <c r="I87" s="272"/>
      <c r="J87" s="235"/>
    </row>
    <row r="88" spans="1:10" ht="17.25" thickBot="1">
      <c r="A88" s="240"/>
      <c r="B88" s="240"/>
      <c r="C88" s="313"/>
      <c r="D88" s="118" t="s">
        <v>677</v>
      </c>
      <c r="E88" s="118">
        <v>32</v>
      </c>
      <c r="F88" s="118">
        <v>180</v>
      </c>
      <c r="G88" s="74">
        <f t="shared" si="14"/>
        <v>5760</v>
      </c>
      <c r="H88" s="286"/>
      <c r="I88" s="286"/>
      <c r="J88" s="287"/>
    </row>
    <row r="89" spans="1:10">
      <c r="A89" s="240"/>
      <c r="B89" s="240"/>
      <c r="C89" s="70" t="s">
        <v>678</v>
      </c>
      <c r="D89" s="70" t="s">
        <v>679</v>
      </c>
      <c r="E89" s="70">
        <v>14</v>
      </c>
      <c r="F89" s="70">
        <v>198</v>
      </c>
      <c r="G89" s="74">
        <f t="shared" si="14"/>
        <v>2772</v>
      </c>
      <c r="H89" s="121">
        <f>G89</f>
        <v>2772</v>
      </c>
      <c r="I89" s="121">
        <v>1188</v>
      </c>
      <c r="J89" s="102">
        <f>I89/H89</f>
        <v>0.42857142857142855</v>
      </c>
    </row>
    <row r="90" spans="1:10">
      <c r="A90" s="240"/>
      <c r="B90" s="68"/>
      <c r="C90" s="70"/>
      <c r="D90" s="70"/>
      <c r="E90" s="70"/>
      <c r="F90" s="70"/>
      <c r="G90" s="74"/>
      <c r="H90" s="121"/>
      <c r="I90" s="121"/>
      <c r="J90" s="146">
        <f>AVERAGE(J72:J89)</f>
        <v>0.74253494557687805</v>
      </c>
    </row>
    <row r="91" spans="1:10">
      <c r="A91" s="240"/>
      <c r="B91" s="240" t="s">
        <v>680</v>
      </c>
      <c r="C91" s="240" t="s">
        <v>652</v>
      </c>
      <c r="D91" s="69" t="s">
        <v>681</v>
      </c>
      <c r="E91" s="69">
        <v>31</v>
      </c>
      <c r="F91" s="69">
        <v>311</v>
      </c>
      <c r="G91" s="75">
        <f t="shared" si="14"/>
        <v>9641</v>
      </c>
      <c r="H91" s="269">
        <f>G91+G92</f>
        <v>23101</v>
      </c>
      <c r="I91" s="269">
        <v>17286</v>
      </c>
      <c r="J91" s="234">
        <f>I91/H91</f>
        <v>0.74827929526860304</v>
      </c>
    </row>
    <row r="92" spans="1:10">
      <c r="A92" s="240"/>
      <c r="B92" s="240"/>
      <c r="C92" s="240"/>
      <c r="D92" s="69" t="s">
        <v>682</v>
      </c>
      <c r="E92" s="69">
        <v>40</v>
      </c>
      <c r="F92" s="68">
        <f>(398+275)/2</f>
        <v>336.5</v>
      </c>
      <c r="G92" s="75">
        <f t="shared" si="14"/>
        <v>13460</v>
      </c>
      <c r="H92" s="269"/>
      <c r="I92" s="269"/>
      <c r="J92" s="236"/>
    </row>
    <row r="93" spans="1:10">
      <c r="A93" s="240"/>
      <c r="B93" s="240"/>
      <c r="C93" s="68" t="s">
        <v>635</v>
      </c>
      <c r="D93" s="69" t="s">
        <v>683</v>
      </c>
      <c r="E93" s="68">
        <v>31</v>
      </c>
      <c r="F93" s="69">
        <v>189</v>
      </c>
      <c r="G93" s="75">
        <f t="shared" si="14"/>
        <v>5859</v>
      </c>
      <c r="H93" s="75">
        <v>5670</v>
      </c>
      <c r="I93" s="74">
        <v>5332</v>
      </c>
      <c r="J93" s="90">
        <f>I93/H93</f>
        <v>0.94038800705467374</v>
      </c>
    </row>
    <row r="94" spans="1:10">
      <c r="A94" s="240"/>
      <c r="B94" s="240"/>
      <c r="C94" s="248" t="s">
        <v>668</v>
      </c>
      <c r="D94" s="69" t="s">
        <v>684</v>
      </c>
      <c r="E94" s="68">
        <v>31</v>
      </c>
      <c r="F94" s="68">
        <f>(291+277)/2</f>
        <v>284</v>
      </c>
      <c r="G94" s="75">
        <f t="shared" si="14"/>
        <v>8804</v>
      </c>
      <c r="H94" s="269">
        <f>G94+G95+G96</f>
        <v>28558</v>
      </c>
      <c r="I94" s="269">
        <v>23055</v>
      </c>
      <c r="J94" s="234">
        <f>I94/H94</f>
        <v>0.80730443308354927</v>
      </c>
    </row>
    <row r="95" spans="1:10">
      <c r="A95" s="240"/>
      <c r="B95" s="240"/>
      <c r="C95" s="248"/>
      <c r="D95" s="69" t="s">
        <v>685</v>
      </c>
      <c r="E95" s="68">
        <v>31</v>
      </c>
      <c r="F95" s="69">
        <v>276</v>
      </c>
      <c r="G95" s="75">
        <f t="shared" si="14"/>
        <v>8556</v>
      </c>
      <c r="H95" s="269"/>
      <c r="I95" s="269"/>
      <c r="J95" s="235"/>
    </row>
    <row r="96" spans="1:10">
      <c r="A96" s="240"/>
      <c r="B96" s="240"/>
      <c r="C96" s="248"/>
      <c r="D96" s="69" t="s">
        <v>686</v>
      </c>
      <c r="E96" s="68">
        <v>44</v>
      </c>
      <c r="F96" s="68">
        <f>(261+248)/2</f>
        <v>254.5</v>
      </c>
      <c r="G96" s="75">
        <f t="shared" si="14"/>
        <v>11198</v>
      </c>
      <c r="H96" s="269"/>
      <c r="I96" s="269"/>
      <c r="J96" s="236"/>
    </row>
    <row r="97" spans="1:10" ht="17.25" thickBot="1">
      <c r="A97" s="240"/>
      <c r="B97" s="240"/>
      <c r="C97" s="117" t="s">
        <v>687</v>
      </c>
      <c r="D97" s="117" t="s">
        <v>688</v>
      </c>
      <c r="E97" s="118">
        <v>31</v>
      </c>
      <c r="F97" s="118">
        <v>189</v>
      </c>
      <c r="G97" s="134">
        <f t="shared" si="14"/>
        <v>5859</v>
      </c>
      <c r="H97" s="119">
        <f t="shared" ref="H97:H116" si="16">G97</f>
        <v>5859</v>
      </c>
      <c r="I97" s="119">
        <v>5377</v>
      </c>
      <c r="J97" s="124">
        <f t="shared" ref="J97:J117" si="17">I97/H97</f>
        <v>0.91773340160436934</v>
      </c>
    </row>
    <row r="98" spans="1:10">
      <c r="A98" s="240"/>
      <c r="B98" s="240"/>
      <c r="C98" s="280" t="s">
        <v>673</v>
      </c>
      <c r="D98" s="92" t="s">
        <v>689</v>
      </c>
      <c r="E98" s="92">
        <v>32</v>
      </c>
      <c r="F98" s="92">
        <v>367</v>
      </c>
      <c r="G98" s="122">
        <f>E98*F98</f>
        <v>11744</v>
      </c>
      <c r="H98" s="282">
        <f>G98+G99</f>
        <v>17448</v>
      </c>
      <c r="I98" s="282">
        <v>15076</v>
      </c>
      <c r="J98" s="237">
        <f>I98/H98</f>
        <v>0.86405318661164598</v>
      </c>
    </row>
    <row r="99" spans="1:10">
      <c r="A99" s="240"/>
      <c r="B99" s="240"/>
      <c r="C99" s="281"/>
      <c r="D99" s="69" t="s">
        <v>690</v>
      </c>
      <c r="E99" s="69">
        <v>31</v>
      </c>
      <c r="F99" s="69">
        <v>184</v>
      </c>
      <c r="G99" s="75">
        <f>E99*F99</f>
        <v>5704</v>
      </c>
      <c r="H99" s="269"/>
      <c r="I99" s="269"/>
      <c r="J99" s="236"/>
    </row>
    <row r="100" spans="1:10">
      <c r="A100" s="240"/>
      <c r="B100" s="240"/>
      <c r="C100" s="240" t="s">
        <v>645</v>
      </c>
      <c r="D100" s="69" t="s">
        <v>691</v>
      </c>
      <c r="E100" s="69">
        <v>48</v>
      </c>
      <c r="F100" s="69">
        <v>220</v>
      </c>
      <c r="G100" s="75">
        <f>E100*F100</f>
        <v>10560</v>
      </c>
      <c r="H100" s="269">
        <f>G100+G101</f>
        <v>17690</v>
      </c>
      <c r="I100" s="269">
        <v>13007</v>
      </c>
      <c r="J100" s="234">
        <f>I100/H100</f>
        <v>0.73527416619559072</v>
      </c>
    </row>
    <row r="101" spans="1:10">
      <c r="A101" s="240"/>
      <c r="B101" s="240"/>
      <c r="C101" s="240"/>
      <c r="D101" s="69" t="s">
        <v>692</v>
      </c>
      <c r="E101" s="69">
        <v>31</v>
      </c>
      <c r="F101" s="69">
        <v>230</v>
      </c>
      <c r="G101" s="75">
        <f>E101*F101</f>
        <v>7130</v>
      </c>
      <c r="H101" s="269"/>
      <c r="I101" s="269"/>
      <c r="J101" s="236"/>
    </row>
    <row r="102" spans="1:10" ht="17.25" thickBot="1">
      <c r="A102" s="240"/>
      <c r="B102" s="68"/>
      <c r="C102" s="70"/>
      <c r="D102" s="84"/>
      <c r="E102" s="84"/>
      <c r="F102" s="84"/>
      <c r="G102" s="147"/>
      <c r="H102" s="121"/>
      <c r="I102" s="121"/>
      <c r="J102" s="146">
        <f>AVERAGE(J91:J101)</f>
        <v>0.83550541496973885</v>
      </c>
    </row>
    <row r="103" spans="1:10" ht="17.25" thickBot="1">
      <c r="A103" s="240"/>
      <c r="B103" s="68" t="s">
        <v>693</v>
      </c>
      <c r="C103" s="137" t="s">
        <v>668</v>
      </c>
      <c r="D103" s="150" t="s">
        <v>694</v>
      </c>
      <c r="E103" s="150">
        <v>9</v>
      </c>
      <c r="F103" s="150">
        <v>159</v>
      </c>
      <c r="G103" s="138">
        <f t="shared" si="14"/>
        <v>1431</v>
      </c>
      <c r="H103" s="139">
        <f t="shared" si="16"/>
        <v>1431</v>
      </c>
      <c r="I103" s="139">
        <v>1229</v>
      </c>
      <c r="J103" s="140">
        <f t="shared" si="17"/>
        <v>0.85883997204751916</v>
      </c>
    </row>
    <row r="104" spans="1:10">
      <c r="A104" s="240"/>
      <c r="B104" s="68" t="s">
        <v>695</v>
      </c>
      <c r="C104" s="94" t="s">
        <v>696</v>
      </c>
      <c r="D104" s="151" t="s">
        <v>697</v>
      </c>
      <c r="E104" s="94">
        <v>31</v>
      </c>
      <c r="F104" s="151">
        <v>230</v>
      </c>
      <c r="G104" s="152">
        <f t="shared" si="14"/>
        <v>7130</v>
      </c>
      <c r="H104" s="153">
        <f t="shared" si="16"/>
        <v>7130</v>
      </c>
      <c r="I104" s="153">
        <v>4291</v>
      </c>
      <c r="J104" s="95">
        <f t="shared" si="17"/>
        <v>0.60182328190743339</v>
      </c>
    </row>
    <row r="105" spans="1:10">
      <c r="A105" s="70"/>
      <c r="B105" s="70"/>
      <c r="C105" s="70"/>
      <c r="D105" s="84"/>
      <c r="E105" s="70"/>
      <c r="F105" s="84"/>
      <c r="G105" s="147"/>
      <c r="H105" s="154">
        <f>SUM(H46:H104)</f>
        <v>442547</v>
      </c>
      <c r="I105" s="154">
        <f>SUM(I46:I104)</f>
        <v>329288</v>
      </c>
      <c r="J105" s="155">
        <f>AVERAGE(J46:J104)</f>
        <v>0.77022372152326257</v>
      </c>
    </row>
    <row r="106" spans="1:10">
      <c r="A106" s="245" t="s">
        <v>698</v>
      </c>
      <c r="B106" s="245" t="s">
        <v>699</v>
      </c>
      <c r="C106" s="69" t="s">
        <v>635</v>
      </c>
      <c r="D106" s="69" t="s">
        <v>700</v>
      </c>
      <c r="E106" s="69">
        <v>31</v>
      </c>
      <c r="F106" s="69">
        <v>189</v>
      </c>
      <c r="G106" s="75">
        <f t="shared" si="14"/>
        <v>5859</v>
      </c>
      <c r="H106" s="74">
        <f t="shared" si="16"/>
        <v>5859</v>
      </c>
      <c r="I106" s="74">
        <v>5325</v>
      </c>
      <c r="J106" s="72">
        <f t="shared" si="17"/>
        <v>0.90885816692268306</v>
      </c>
    </row>
    <row r="107" spans="1:10">
      <c r="A107" s="245"/>
      <c r="B107" s="245"/>
      <c r="C107" s="69" t="s">
        <v>637</v>
      </c>
      <c r="D107" s="69" t="s">
        <v>701</v>
      </c>
      <c r="E107" s="69">
        <v>5</v>
      </c>
      <c r="F107" s="69">
        <v>189</v>
      </c>
      <c r="G107" s="75">
        <f t="shared" si="14"/>
        <v>945</v>
      </c>
      <c r="H107" s="74">
        <f t="shared" si="16"/>
        <v>945</v>
      </c>
      <c r="I107" s="74">
        <v>895</v>
      </c>
      <c r="J107" s="72">
        <f t="shared" si="17"/>
        <v>0.94708994708994709</v>
      </c>
    </row>
    <row r="108" spans="1:10">
      <c r="A108" s="245"/>
      <c r="B108" s="245"/>
      <c r="C108" s="69" t="s">
        <v>687</v>
      </c>
      <c r="D108" s="69" t="s">
        <v>702</v>
      </c>
      <c r="E108" s="69">
        <v>31</v>
      </c>
      <c r="F108" s="69">
        <v>189</v>
      </c>
      <c r="G108" s="75">
        <f t="shared" si="14"/>
        <v>5859</v>
      </c>
      <c r="H108" s="74">
        <f t="shared" si="16"/>
        <v>5859</v>
      </c>
      <c r="I108" s="74">
        <v>5523</v>
      </c>
      <c r="J108" s="72">
        <f t="shared" si="17"/>
        <v>0.94265232974910396</v>
      </c>
    </row>
    <row r="109" spans="1:10">
      <c r="A109" s="239"/>
      <c r="B109" s="239"/>
      <c r="C109" s="68" t="s">
        <v>703</v>
      </c>
      <c r="D109" s="68"/>
      <c r="E109" s="69">
        <v>24</v>
      </c>
      <c r="F109" s="68">
        <v>150</v>
      </c>
      <c r="G109" s="75">
        <f t="shared" si="14"/>
        <v>3600</v>
      </c>
      <c r="H109" s="74">
        <f t="shared" si="16"/>
        <v>3600</v>
      </c>
      <c r="I109" s="74">
        <v>2491</v>
      </c>
      <c r="J109" s="72">
        <f t="shared" si="17"/>
        <v>0.69194444444444447</v>
      </c>
    </row>
    <row r="110" spans="1:10">
      <c r="A110" s="67"/>
      <c r="B110" s="67"/>
      <c r="C110" s="68"/>
      <c r="D110" s="68"/>
      <c r="E110" s="69"/>
      <c r="F110" s="68"/>
      <c r="G110" s="75"/>
      <c r="H110" s="13">
        <f>SUM(H106:H109)</f>
        <v>16263</v>
      </c>
      <c r="I110" s="13">
        <f>SUM(I106:I109)</f>
        <v>14234</v>
      </c>
      <c r="J110" s="14">
        <f>AVERAGE(J106:J109)</f>
        <v>0.87263622205154467</v>
      </c>
    </row>
    <row r="111" spans="1:10">
      <c r="A111" s="68" t="s">
        <v>704</v>
      </c>
      <c r="B111" s="68" t="s">
        <v>705</v>
      </c>
      <c r="C111" s="69" t="s">
        <v>668</v>
      </c>
      <c r="D111" s="69" t="s">
        <v>706</v>
      </c>
      <c r="E111" s="69">
        <v>31</v>
      </c>
      <c r="F111" s="69">
        <v>218</v>
      </c>
      <c r="G111" s="75">
        <f t="shared" si="14"/>
        <v>6758</v>
      </c>
      <c r="H111" s="13">
        <f t="shared" si="16"/>
        <v>6758</v>
      </c>
      <c r="I111" s="13">
        <v>4469</v>
      </c>
      <c r="J111" s="14">
        <f t="shared" si="17"/>
        <v>0.66129032258064513</v>
      </c>
    </row>
    <row r="112" spans="1:10">
      <c r="A112" s="240" t="s">
        <v>707</v>
      </c>
      <c r="B112" s="69" t="s">
        <v>708</v>
      </c>
      <c r="C112" s="69" t="s">
        <v>709</v>
      </c>
      <c r="D112" s="69" t="s">
        <v>710</v>
      </c>
      <c r="E112" s="68">
        <v>18</v>
      </c>
      <c r="F112" s="69">
        <v>195</v>
      </c>
      <c r="G112" s="75">
        <f t="shared" si="14"/>
        <v>3510</v>
      </c>
      <c r="H112" s="74">
        <f t="shared" si="16"/>
        <v>3510</v>
      </c>
      <c r="I112" s="74">
        <v>3121</v>
      </c>
      <c r="J112" s="72">
        <f t="shared" si="17"/>
        <v>0.8891737891737892</v>
      </c>
    </row>
    <row r="113" spans="1:10">
      <c r="A113" s="240"/>
      <c r="B113" s="248" t="s">
        <v>711</v>
      </c>
      <c r="C113" s="69" t="s">
        <v>668</v>
      </c>
      <c r="D113" s="69" t="s">
        <v>712</v>
      </c>
      <c r="E113" s="69">
        <v>31</v>
      </c>
      <c r="F113" s="68">
        <v>276</v>
      </c>
      <c r="G113" s="75">
        <f t="shared" si="14"/>
        <v>8556</v>
      </c>
      <c r="H113" s="74">
        <f t="shared" si="16"/>
        <v>8556</v>
      </c>
      <c r="I113" s="75">
        <v>4743</v>
      </c>
      <c r="J113" s="72">
        <f t="shared" si="17"/>
        <v>0.55434782608695654</v>
      </c>
    </row>
    <row r="114" spans="1:10">
      <c r="A114" s="240"/>
      <c r="B114" s="248"/>
      <c r="C114" s="69" t="s">
        <v>713</v>
      </c>
      <c r="D114" s="69" t="s">
        <v>714</v>
      </c>
      <c r="E114" s="69">
        <v>31</v>
      </c>
      <c r="F114" s="68">
        <v>188</v>
      </c>
      <c r="G114" s="75">
        <f t="shared" si="14"/>
        <v>5828</v>
      </c>
      <c r="H114" s="74">
        <f t="shared" si="16"/>
        <v>5828</v>
      </c>
      <c r="I114" s="75">
        <v>4779</v>
      </c>
      <c r="J114" s="72">
        <f t="shared" si="17"/>
        <v>0.82000686341798212</v>
      </c>
    </row>
    <row r="115" spans="1:10">
      <c r="A115" s="66"/>
      <c r="B115" s="83"/>
      <c r="C115" s="69"/>
      <c r="D115" s="69"/>
      <c r="E115" s="69"/>
      <c r="F115" s="68"/>
      <c r="G115" s="75"/>
      <c r="H115" s="13">
        <f>SUM(H112:H114)</f>
        <v>17894</v>
      </c>
      <c r="I115" s="13">
        <f>SUM(I112:I114)</f>
        <v>12643</v>
      </c>
      <c r="J115" s="14">
        <f>AVERAGE(J112:J114)</f>
        <v>0.75450949289290925</v>
      </c>
    </row>
    <row r="116" spans="1:10">
      <c r="A116" s="244" t="s">
        <v>715</v>
      </c>
      <c r="B116" s="83" t="s">
        <v>716</v>
      </c>
      <c r="C116" s="69" t="s">
        <v>668</v>
      </c>
      <c r="D116" s="69" t="s">
        <v>717</v>
      </c>
      <c r="E116" s="69">
        <v>13</v>
      </c>
      <c r="F116" s="69">
        <v>218</v>
      </c>
      <c r="G116" s="75">
        <f t="shared" si="14"/>
        <v>2834</v>
      </c>
      <c r="H116" s="75">
        <f t="shared" si="16"/>
        <v>2834</v>
      </c>
      <c r="I116" s="75">
        <v>2265</v>
      </c>
      <c r="J116" s="72">
        <f t="shared" si="17"/>
        <v>0.79922371206774878</v>
      </c>
    </row>
    <row r="117" spans="1:10">
      <c r="A117" s="245"/>
      <c r="B117" s="240" t="s">
        <v>718</v>
      </c>
      <c r="C117" s="240" t="s">
        <v>668</v>
      </c>
      <c r="D117" s="68" t="s">
        <v>719</v>
      </c>
      <c r="E117" s="68">
        <v>27</v>
      </c>
      <c r="F117" s="68">
        <v>247</v>
      </c>
      <c r="G117" s="74">
        <f t="shared" si="14"/>
        <v>6669</v>
      </c>
      <c r="H117" s="269">
        <f>G117+G118</f>
        <v>7517</v>
      </c>
      <c r="I117" s="269">
        <v>5931</v>
      </c>
      <c r="J117" s="279">
        <f t="shared" si="17"/>
        <v>0.78901157376613007</v>
      </c>
    </row>
    <row r="118" spans="1:10">
      <c r="A118" s="245"/>
      <c r="B118" s="240"/>
      <c r="C118" s="240"/>
      <c r="D118" s="68"/>
      <c r="E118" s="68">
        <v>4</v>
      </c>
      <c r="F118" s="68">
        <v>212</v>
      </c>
      <c r="G118" s="74">
        <f t="shared" si="14"/>
        <v>848</v>
      </c>
      <c r="H118" s="269"/>
      <c r="I118" s="269"/>
      <c r="J118" s="279"/>
    </row>
    <row r="119" spans="1:10">
      <c r="A119" s="239"/>
      <c r="B119" s="240"/>
      <c r="C119" s="68" t="s">
        <v>720</v>
      </c>
      <c r="D119" s="68" t="s">
        <v>721</v>
      </c>
      <c r="E119" s="68">
        <v>18</v>
      </c>
      <c r="F119" s="68">
        <v>256</v>
      </c>
      <c r="G119" s="74">
        <f t="shared" si="14"/>
        <v>4608</v>
      </c>
      <c r="H119" s="74">
        <f>G119</f>
        <v>4608</v>
      </c>
      <c r="I119" s="74">
        <v>2734</v>
      </c>
      <c r="J119" s="76">
        <f>I119/H119</f>
        <v>0.59331597222222221</v>
      </c>
    </row>
    <row r="120" spans="1:10">
      <c r="A120" s="70"/>
      <c r="B120" s="66"/>
      <c r="C120" s="68"/>
      <c r="D120" s="68"/>
      <c r="E120" s="68"/>
      <c r="F120" s="68"/>
      <c r="G120" s="74"/>
      <c r="H120" s="13">
        <f>SUM(H116:H119)</f>
        <v>14959</v>
      </c>
      <c r="I120" s="13">
        <f>SUM(I116:I119)</f>
        <v>10930</v>
      </c>
      <c r="J120" s="15">
        <f>AVERAGE(J116:J119)</f>
        <v>0.72718375268536706</v>
      </c>
    </row>
    <row r="121" spans="1:10">
      <c r="A121" s="244" t="s">
        <v>108</v>
      </c>
      <c r="B121" s="244" t="s">
        <v>108</v>
      </c>
      <c r="C121" s="68" t="s">
        <v>722</v>
      </c>
      <c r="D121" s="68" t="s">
        <v>723</v>
      </c>
      <c r="E121" s="68">
        <v>5</v>
      </c>
      <c r="F121" s="68">
        <v>189</v>
      </c>
      <c r="G121" s="74">
        <f t="shared" si="14"/>
        <v>945</v>
      </c>
      <c r="H121" s="74">
        <f>G121</f>
        <v>945</v>
      </c>
      <c r="I121" s="74">
        <v>784</v>
      </c>
      <c r="J121" s="76">
        <f>I121/H121</f>
        <v>0.82962962962962961</v>
      </c>
    </row>
    <row r="122" spans="1:10">
      <c r="A122" s="245"/>
      <c r="B122" s="245"/>
      <c r="C122" s="68" t="s">
        <v>109</v>
      </c>
      <c r="D122" s="68" t="s">
        <v>724</v>
      </c>
      <c r="E122" s="16">
        <v>68</v>
      </c>
      <c r="F122" s="16">
        <v>189</v>
      </c>
      <c r="G122" s="74">
        <f t="shared" si="14"/>
        <v>12852</v>
      </c>
      <c r="H122" s="17">
        <f>G122</f>
        <v>12852</v>
      </c>
      <c r="I122" s="17">
        <v>10785</v>
      </c>
      <c r="J122" s="76">
        <f>I122/H122</f>
        <v>0.83916900093370683</v>
      </c>
    </row>
    <row r="123" spans="1:10">
      <c r="A123" s="245"/>
      <c r="B123" s="245"/>
      <c r="C123" s="240" t="s">
        <v>110</v>
      </c>
      <c r="D123" s="68" t="s">
        <v>725</v>
      </c>
      <c r="E123" s="16">
        <v>31</v>
      </c>
      <c r="F123" s="16">
        <v>189</v>
      </c>
      <c r="G123" s="74">
        <f t="shared" si="14"/>
        <v>5859</v>
      </c>
      <c r="H123" s="269">
        <f>(E123*F123)+(E124*F124)</f>
        <v>11907</v>
      </c>
      <c r="I123" s="269">
        <v>9266</v>
      </c>
      <c r="J123" s="274">
        <f>I123/H123</f>
        <v>0.77819769883261947</v>
      </c>
    </row>
    <row r="124" spans="1:10">
      <c r="A124" s="245"/>
      <c r="B124" s="245"/>
      <c r="C124" s="240"/>
      <c r="D124" s="68" t="s">
        <v>726</v>
      </c>
      <c r="E124" s="16">
        <v>32</v>
      </c>
      <c r="F124" s="16">
        <v>189</v>
      </c>
      <c r="G124" s="74">
        <f t="shared" si="14"/>
        <v>6048</v>
      </c>
      <c r="H124" s="269"/>
      <c r="I124" s="269"/>
      <c r="J124" s="274"/>
    </row>
    <row r="125" spans="1:10">
      <c r="A125" s="245"/>
      <c r="B125" s="245"/>
      <c r="C125" s="69" t="s">
        <v>111</v>
      </c>
      <c r="D125" s="68" t="s">
        <v>727</v>
      </c>
      <c r="E125" s="16">
        <v>30</v>
      </c>
      <c r="F125" s="16">
        <v>189</v>
      </c>
      <c r="G125" s="74">
        <f t="shared" si="14"/>
        <v>5670</v>
      </c>
      <c r="H125" s="17">
        <f>G125</f>
        <v>5670</v>
      </c>
      <c r="I125" s="17">
        <v>4110</v>
      </c>
      <c r="J125" s="72">
        <f>I125/H125</f>
        <v>0.72486772486772488</v>
      </c>
    </row>
    <row r="126" spans="1:10">
      <c r="A126" s="245"/>
      <c r="B126" s="245"/>
      <c r="C126" s="248" t="s">
        <v>112</v>
      </c>
      <c r="D126" s="68" t="s">
        <v>728</v>
      </c>
      <c r="E126" s="16">
        <v>31</v>
      </c>
      <c r="F126" s="16">
        <v>150</v>
      </c>
      <c r="G126" s="74">
        <f t="shared" si="14"/>
        <v>4650</v>
      </c>
      <c r="H126" s="269">
        <f>(E126*F126)+(E127*F127)</f>
        <v>9600</v>
      </c>
      <c r="I126" s="269">
        <v>7872</v>
      </c>
      <c r="J126" s="274">
        <f t="shared" ref="J126" si="18">I126/H126</f>
        <v>0.82</v>
      </c>
    </row>
    <row r="127" spans="1:10">
      <c r="A127" s="245"/>
      <c r="B127" s="239"/>
      <c r="C127" s="248"/>
      <c r="D127" s="68" t="s">
        <v>729</v>
      </c>
      <c r="E127" s="16">
        <v>25</v>
      </c>
      <c r="F127" s="16">
        <v>198</v>
      </c>
      <c r="G127" s="74">
        <f t="shared" si="14"/>
        <v>4950</v>
      </c>
      <c r="H127" s="269"/>
      <c r="I127" s="269"/>
      <c r="J127" s="274"/>
    </row>
    <row r="128" spans="1:10">
      <c r="A128" s="239"/>
      <c r="B128" s="68"/>
      <c r="C128" s="69"/>
      <c r="D128" s="68"/>
      <c r="E128" s="16"/>
      <c r="F128" s="16"/>
      <c r="G128" s="74"/>
      <c r="H128" s="13">
        <f>SUM(H121:H127)</f>
        <v>40974</v>
      </c>
      <c r="I128" s="13">
        <f>SUM(I121:I127)</f>
        <v>32817</v>
      </c>
      <c r="J128" s="14">
        <f>AVERAGE(J121:J127)</f>
        <v>0.79837281085273615</v>
      </c>
    </row>
    <row r="129" spans="1:10">
      <c r="A129" s="244" t="s">
        <v>113</v>
      </c>
      <c r="B129" s="240" t="s">
        <v>114</v>
      </c>
      <c r="C129" s="248" t="s">
        <v>105</v>
      </c>
      <c r="D129" s="68" t="s">
        <v>730</v>
      </c>
      <c r="E129" s="16">
        <v>37</v>
      </c>
      <c r="F129" s="16">
        <v>404</v>
      </c>
      <c r="G129" s="74">
        <f>E129*F129</f>
        <v>14948</v>
      </c>
      <c r="H129" s="269">
        <f>G129+G130+G131</f>
        <v>33982</v>
      </c>
      <c r="I129" s="269">
        <v>30379</v>
      </c>
      <c r="J129" s="274">
        <f>I129/H129</f>
        <v>0.8939732799717498</v>
      </c>
    </row>
    <row r="130" spans="1:10">
      <c r="A130" s="245"/>
      <c r="B130" s="240"/>
      <c r="C130" s="248"/>
      <c r="D130" s="68" t="s">
        <v>731</v>
      </c>
      <c r="E130" s="16">
        <v>31</v>
      </c>
      <c r="F130" s="16">
        <v>338</v>
      </c>
      <c r="G130" s="74">
        <f t="shared" ref="G130:G150" si="19">E130*F130</f>
        <v>10478</v>
      </c>
      <c r="H130" s="269"/>
      <c r="I130" s="269"/>
      <c r="J130" s="274"/>
    </row>
    <row r="131" spans="1:10">
      <c r="A131" s="245"/>
      <c r="B131" s="240"/>
      <c r="C131" s="248"/>
      <c r="D131" s="68" t="s">
        <v>732</v>
      </c>
      <c r="E131" s="16">
        <v>31</v>
      </c>
      <c r="F131" s="16">
        <v>276</v>
      </c>
      <c r="G131" s="74">
        <f t="shared" si="19"/>
        <v>8556</v>
      </c>
      <c r="H131" s="269"/>
      <c r="I131" s="269"/>
      <c r="J131" s="274"/>
    </row>
    <row r="132" spans="1:10">
      <c r="A132" s="245"/>
      <c r="B132" s="240"/>
      <c r="C132" s="248"/>
      <c r="D132" s="68"/>
      <c r="E132" s="16"/>
      <c r="F132" s="16">
        <v>272</v>
      </c>
      <c r="G132" s="74">
        <f t="shared" si="19"/>
        <v>0</v>
      </c>
      <c r="H132" s="269"/>
      <c r="I132" s="269"/>
      <c r="J132" s="274"/>
    </row>
    <row r="133" spans="1:10">
      <c r="A133" s="245"/>
      <c r="B133" s="240"/>
      <c r="C133" s="248" t="s">
        <v>115</v>
      </c>
      <c r="D133" s="68" t="s">
        <v>733</v>
      </c>
      <c r="E133" s="16">
        <v>36</v>
      </c>
      <c r="F133" s="16">
        <v>495</v>
      </c>
      <c r="G133" s="74">
        <f t="shared" si="19"/>
        <v>17820</v>
      </c>
      <c r="H133" s="269">
        <f>G133</f>
        <v>17820</v>
      </c>
      <c r="I133" s="269">
        <v>16266</v>
      </c>
      <c r="J133" s="274">
        <f>I133/H133</f>
        <v>0.91279461279461283</v>
      </c>
    </row>
    <row r="134" spans="1:10">
      <c r="A134" s="245"/>
      <c r="B134" s="240"/>
      <c r="C134" s="248"/>
      <c r="D134" s="68"/>
      <c r="E134" s="16"/>
      <c r="F134" s="16">
        <v>290</v>
      </c>
      <c r="G134" s="74">
        <f t="shared" si="19"/>
        <v>0</v>
      </c>
      <c r="H134" s="269"/>
      <c r="I134" s="269"/>
      <c r="J134" s="274"/>
    </row>
    <row r="135" spans="1:10">
      <c r="A135" s="245"/>
      <c r="B135" s="240"/>
      <c r="C135" s="69" t="s">
        <v>109</v>
      </c>
      <c r="D135" s="68" t="s">
        <v>734</v>
      </c>
      <c r="E135" s="18">
        <v>88</v>
      </c>
      <c r="F135" s="16">
        <v>189</v>
      </c>
      <c r="G135" s="74">
        <f t="shared" si="19"/>
        <v>16632</v>
      </c>
      <c r="H135" s="17">
        <f>G135</f>
        <v>16632</v>
      </c>
      <c r="I135" s="17">
        <v>14964</v>
      </c>
      <c r="J135" s="72">
        <f>I135/H135</f>
        <v>0.89971139971139968</v>
      </c>
    </row>
    <row r="136" spans="1:10">
      <c r="A136" s="245"/>
      <c r="B136" s="240"/>
      <c r="C136" s="69" t="s">
        <v>110</v>
      </c>
      <c r="D136" s="68" t="s">
        <v>735</v>
      </c>
      <c r="E136" s="18">
        <v>31</v>
      </c>
      <c r="F136" s="16">
        <v>189</v>
      </c>
      <c r="G136" s="74">
        <f t="shared" si="19"/>
        <v>5859</v>
      </c>
      <c r="H136" s="17">
        <f t="shared" ref="H136:H138" si="20">G136</f>
        <v>5859</v>
      </c>
      <c r="I136" s="17">
        <v>5440</v>
      </c>
      <c r="J136" s="72">
        <f t="shared" ref="J136:J138" si="21">I136/H136</f>
        <v>0.92848608977641234</v>
      </c>
    </row>
    <row r="137" spans="1:10">
      <c r="A137" s="245"/>
      <c r="B137" s="240"/>
      <c r="C137" s="69" t="s">
        <v>111</v>
      </c>
      <c r="D137" s="68" t="s">
        <v>736</v>
      </c>
      <c r="E137" s="18">
        <v>32</v>
      </c>
      <c r="F137" s="16">
        <v>189</v>
      </c>
      <c r="G137" s="74">
        <f t="shared" si="19"/>
        <v>6048</v>
      </c>
      <c r="H137" s="17">
        <f t="shared" si="20"/>
        <v>6048</v>
      </c>
      <c r="I137" s="17">
        <v>5527</v>
      </c>
      <c r="J137" s="72">
        <f t="shared" si="21"/>
        <v>0.91385582010582012</v>
      </c>
    </row>
    <row r="138" spans="1:10">
      <c r="A138" s="245"/>
      <c r="B138" s="240"/>
      <c r="C138" s="68" t="s">
        <v>116</v>
      </c>
      <c r="D138" s="68" t="s">
        <v>737</v>
      </c>
      <c r="E138" s="18">
        <v>62</v>
      </c>
      <c r="F138" s="16">
        <v>189</v>
      </c>
      <c r="G138" s="74">
        <f t="shared" si="19"/>
        <v>11718</v>
      </c>
      <c r="H138" s="17">
        <f t="shared" si="20"/>
        <v>11718</v>
      </c>
      <c r="I138" s="17">
        <v>10677</v>
      </c>
      <c r="J138" s="72">
        <f t="shared" si="21"/>
        <v>0.91116231438812079</v>
      </c>
    </row>
    <row r="139" spans="1:10">
      <c r="A139" s="245"/>
      <c r="B139" s="240"/>
      <c r="C139" s="275" t="s">
        <v>738</v>
      </c>
      <c r="D139" s="68" t="s">
        <v>739</v>
      </c>
      <c r="E139" s="19">
        <v>31</v>
      </c>
      <c r="F139" s="20">
        <v>321</v>
      </c>
      <c r="G139" s="74">
        <f t="shared" si="19"/>
        <v>9951</v>
      </c>
      <c r="H139" s="269">
        <f>G139+G140+G141+G142+G143</f>
        <v>47512</v>
      </c>
      <c r="I139" s="269">
        <v>27084</v>
      </c>
      <c r="J139" s="274">
        <f>I139/H139</f>
        <v>0.57004546219902341</v>
      </c>
    </row>
    <row r="140" spans="1:10">
      <c r="A140" s="245"/>
      <c r="B140" s="240"/>
      <c r="C140" s="275"/>
      <c r="D140" s="68" t="s">
        <v>740</v>
      </c>
      <c r="E140" s="19">
        <v>31</v>
      </c>
      <c r="F140" s="20">
        <v>256</v>
      </c>
      <c r="G140" s="74">
        <f t="shared" si="19"/>
        <v>7936</v>
      </c>
      <c r="H140" s="269"/>
      <c r="I140" s="269"/>
      <c r="J140" s="274"/>
    </row>
    <row r="141" spans="1:10">
      <c r="A141" s="245"/>
      <c r="B141" s="240"/>
      <c r="C141" s="275"/>
      <c r="D141" s="68" t="s">
        <v>741</v>
      </c>
      <c r="E141" s="19">
        <v>31</v>
      </c>
      <c r="F141" s="20">
        <v>375</v>
      </c>
      <c r="G141" s="74">
        <f t="shared" si="19"/>
        <v>11625</v>
      </c>
      <c r="H141" s="269"/>
      <c r="I141" s="269"/>
      <c r="J141" s="274"/>
    </row>
    <row r="142" spans="1:10">
      <c r="A142" s="245"/>
      <c r="B142" s="240"/>
      <c r="C142" s="275"/>
      <c r="D142" s="68" t="s">
        <v>742</v>
      </c>
      <c r="E142" s="19">
        <v>31</v>
      </c>
      <c r="F142" s="20">
        <v>364</v>
      </c>
      <c r="G142" s="74">
        <f t="shared" si="19"/>
        <v>11284</v>
      </c>
      <c r="H142" s="269"/>
      <c r="I142" s="269"/>
      <c r="J142" s="274"/>
    </row>
    <row r="143" spans="1:10">
      <c r="A143" s="245"/>
      <c r="B143" s="240"/>
      <c r="C143" s="275"/>
      <c r="D143" s="68" t="s">
        <v>743</v>
      </c>
      <c r="E143" s="19">
        <v>23</v>
      </c>
      <c r="F143" s="20">
        <v>292</v>
      </c>
      <c r="G143" s="74">
        <f t="shared" si="19"/>
        <v>6716</v>
      </c>
      <c r="H143" s="269"/>
      <c r="I143" s="269"/>
      <c r="J143" s="274"/>
    </row>
    <row r="144" spans="1:10">
      <c r="A144" s="245"/>
      <c r="B144" s="68"/>
      <c r="C144" s="51"/>
      <c r="D144" s="68"/>
      <c r="E144" s="19"/>
      <c r="F144" s="20"/>
      <c r="G144" s="74"/>
      <c r="H144" s="74"/>
      <c r="I144" s="74"/>
      <c r="J144" s="14">
        <f>AVERAGE(J129:J143)</f>
        <v>0.86143271127816268</v>
      </c>
    </row>
    <row r="145" spans="1:10">
      <c r="A145" s="245"/>
      <c r="B145" s="240" t="s">
        <v>117</v>
      </c>
      <c r="C145" s="69" t="s">
        <v>115</v>
      </c>
      <c r="D145" s="68" t="s">
        <v>744</v>
      </c>
      <c r="E145" s="21">
        <v>31</v>
      </c>
      <c r="F145" s="21">
        <v>290</v>
      </c>
      <c r="G145" s="74">
        <f t="shared" si="19"/>
        <v>8990</v>
      </c>
      <c r="H145" s="22">
        <f>G145</f>
        <v>8990</v>
      </c>
      <c r="I145" s="17">
        <v>8510</v>
      </c>
      <c r="J145" s="72">
        <f>I145/H145</f>
        <v>0.94660734149054504</v>
      </c>
    </row>
    <row r="146" spans="1:10">
      <c r="A146" s="245"/>
      <c r="B146" s="240"/>
      <c r="C146" s="69" t="s">
        <v>105</v>
      </c>
      <c r="D146" s="68" t="s">
        <v>745</v>
      </c>
      <c r="E146" s="21">
        <v>31</v>
      </c>
      <c r="F146" s="21">
        <v>272</v>
      </c>
      <c r="G146" s="74">
        <f t="shared" si="19"/>
        <v>8432</v>
      </c>
      <c r="H146" s="22">
        <f t="shared" ref="H146:H150" si="22">G146</f>
        <v>8432</v>
      </c>
      <c r="I146" s="17">
        <v>7951</v>
      </c>
      <c r="J146" s="72">
        <f t="shared" ref="J146:J150" si="23">I146/H146</f>
        <v>0.9429554079696395</v>
      </c>
    </row>
    <row r="147" spans="1:10">
      <c r="A147" s="245"/>
      <c r="B147" s="240"/>
      <c r="C147" s="68" t="s">
        <v>111</v>
      </c>
      <c r="D147" s="68" t="s">
        <v>746</v>
      </c>
      <c r="E147" s="21">
        <v>26</v>
      </c>
      <c r="F147" s="21">
        <v>189</v>
      </c>
      <c r="G147" s="74">
        <f t="shared" si="19"/>
        <v>4914</v>
      </c>
      <c r="H147" s="22">
        <f t="shared" si="22"/>
        <v>4914</v>
      </c>
      <c r="I147" s="17">
        <v>3907</v>
      </c>
      <c r="J147" s="72">
        <f t="shared" si="23"/>
        <v>0.79507529507529506</v>
      </c>
    </row>
    <row r="148" spans="1:10">
      <c r="A148" s="245"/>
      <c r="B148" s="68"/>
      <c r="C148" s="68"/>
      <c r="D148" s="68"/>
      <c r="E148" s="21"/>
      <c r="F148" s="21"/>
      <c r="G148" s="74"/>
      <c r="H148" s="22"/>
      <c r="I148" s="17"/>
      <c r="J148" s="14">
        <f>AVERAGE(J145:J147)</f>
        <v>0.89487934817849324</v>
      </c>
    </row>
    <row r="149" spans="1:10">
      <c r="A149" s="245"/>
      <c r="B149" s="240" t="s">
        <v>118</v>
      </c>
      <c r="C149" s="68" t="s">
        <v>109</v>
      </c>
      <c r="D149" s="68" t="s">
        <v>747</v>
      </c>
      <c r="E149" s="21">
        <v>31</v>
      </c>
      <c r="F149" s="21">
        <v>189</v>
      </c>
      <c r="G149" s="74">
        <f t="shared" si="19"/>
        <v>5859</v>
      </c>
      <c r="H149" s="22">
        <f t="shared" si="22"/>
        <v>5859</v>
      </c>
      <c r="I149" s="17">
        <v>5284</v>
      </c>
      <c r="J149" s="72">
        <f t="shared" si="23"/>
        <v>0.90186038573135352</v>
      </c>
    </row>
    <row r="150" spans="1:10">
      <c r="A150" s="245"/>
      <c r="B150" s="240"/>
      <c r="C150" s="68" t="s">
        <v>105</v>
      </c>
      <c r="D150" s="68" t="s">
        <v>748</v>
      </c>
      <c r="E150" s="21">
        <v>20</v>
      </c>
      <c r="F150" s="21">
        <v>276</v>
      </c>
      <c r="G150" s="74">
        <f t="shared" si="19"/>
        <v>5520</v>
      </c>
      <c r="H150" s="22">
        <f t="shared" si="22"/>
        <v>5520</v>
      </c>
      <c r="I150" s="17">
        <v>5210</v>
      </c>
      <c r="J150" s="72">
        <f t="shared" si="23"/>
        <v>0.9438405797101449</v>
      </c>
    </row>
    <row r="151" spans="1:10">
      <c r="A151" s="239"/>
      <c r="B151" s="68"/>
      <c r="C151" s="68"/>
      <c r="D151" s="68"/>
      <c r="E151" s="21"/>
      <c r="F151" s="21"/>
      <c r="G151" s="74"/>
      <c r="H151" s="22"/>
      <c r="I151" s="17"/>
      <c r="J151" s="14">
        <f>AVERAGE(J149:J150)</f>
        <v>0.92285048272074921</v>
      </c>
    </row>
    <row r="152" spans="1:10">
      <c r="A152" s="276"/>
      <c r="B152" s="277"/>
      <c r="C152" s="277"/>
      <c r="D152" s="277"/>
      <c r="E152" s="277"/>
      <c r="F152" s="277"/>
      <c r="G152" s="278"/>
      <c r="H152" s="23">
        <f>SUM(H129:H150)</f>
        <v>173286</v>
      </c>
      <c r="I152" s="23">
        <f>SUM(I129:I150)</f>
        <v>141199</v>
      </c>
      <c r="J152" s="14">
        <f>AVERAGE(J129:J150)</f>
        <v>0.87976286059862663</v>
      </c>
    </row>
    <row r="153" spans="1:10">
      <c r="A153" s="244" t="s">
        <v>119</v>
      </c>
      <c r="B153" s="240" t="s">
        <v>120</v>
      </c>
      <c r="C153" s="240" t="s">
        <v>105</v>
      </c>
      <c r="D153" s="68" t="s">
        <v>749</v>
      </c>
      <c r="E153" s="18">
        <v>33</v>
      </c>
      <c r="F153" s="16">
        <v>273</v>
      </c>
      <c r="G153" s="74">
        <f>E153*F153</f>
        <v>9009</v>
      </c>
      <c r="H153" s="269">
        <f>G153+G154</f>
        <v>18084</v>
      </c>
      <c r="I153" s="269">
        <v>16914</v>
      </c>
      <c r="J153" s="274">
        <f>I153/H153</f>
        <v>0.93530192435301929</v>
      </c>
    </row>
    <row r="154" spans="1:10">
      <c r="A154" s="245"/>
      <c r="B154" s="240"/>
      <c r="C154" s="240"/>
      <c r="D154" s="68" t="s">
        <v>750</v>
      </c>
      <c r="E154" s="18">
        <v>33</v>
      </c>
      <c r="F154" s="16">
        <v>275</v>
      </c>
      <c r="G154" s="74">
        <f t="shared" ref="G154:G175" si="24">E154*F154</f>
        <v>9075</v>
      </c>
      <c r="H154" s="269"/>
      <c r="I154" s="269"/>
      <c r="J154" s="274"/>
    </row>
    <row r="155" spans="1:10">
      <c r="A155" s="245"/>
      <c r="B155" s="240"/>
      <c r="C155" s="240" t="s">
        <v>115</v>
      </c>
      <c r="D155" s="68" t="s">
        <v>751</v>
      </c>
      <c r="E155" s="18">
        <v>31</v>
      </c>
      <c r="F155" s="16">
        <v>393</v>
      </c>
      <c r="G155" s="74">
        <f t="shared" si="24"/>
        <v>12183</v>
      </c>
      <c r="H155" s="269">
        <f>G155+G156</f>
        <v>21143</v>
      </c>
      <c r="I155" s="269">
        <v>20406</v>
      </c>
      <c r="J155" s="274">
        <f>I155/H155</f>
        <v>0.96514212741805794</v>
      </c>
    </row>
    <row r="156" spans="1:10">
      <c r="A156" s="245"/>
      <c r="B156" s="240"/>
      <c r="C156" s="240"/>
      <c r="D156" s="68" t="s">
        <v>752</v>
      </c>
      <c r="E156" s="18">
        <v>32</v>
      </c>
      <c r="F156" s="16">
        <v>280</v>
      </c>
      <c r="G156" s="74">
        <f t="shared" si="24"/>
        <v>8960</v>
      </c>
      <c r="H156" s="269"/>
      <c r="I156" s="269"/>
      <c r="J156" s="274"/>
    </row>
    <row r="157" spans="1:10">
      <c r="A157" s="245"/>
      <c r="B157" s="240"/>
      <c r="C157" s="68" t="s">
        <v>109</v>
      </c>
      <c r="D157" s="68" t="s">
        <v>753</v>
      </c>
      <c r="E157" s="18">
        <v>33</v>
      </c>
      <c r="F157" s="16">
        <v>189</v>
      </c>
      <c r="G157" s="74">
        <f t="shared" si="24"/>
        <v>6237</v>
      </c>
      <c r="H157" s="17">
        <f>G157</f>
        <v>6237</v>
      </c>
      <c r="I157" s="17">
        <v>5707</v>
      </c>
      <c r="J157" s="72">
        <f>I157/H157</f>
        <v>0.91502324835658166</v>
      </c>
    </row>
    <row r="158" spans="1:10">
      <c r="A158" s="245"/>
      <c r="B158" s="240"/>
      <c r="C158" s="68" t="s">
        <v>110</v>
      </c>
      <c r="D158" s="68" t="s">
        <v>754</v>
      </c>
      <c r="E158" s="16">
        <v>31</v>
      </c>
      <c r="F158" s="16">
        <v>393</v>
      </c>
      <c r="G158" s="74">
        <f t="shared" si="24"/>
        <v>12183</v>
      </c>
      <c r="H158" s="17">
        <f t="shared" ref="H158:H159" si="25">G158</f>
        <v>12183</v>
      </c>
      <c r="I158" s="22">
        <v>9803</v>
      </c>
      <c r="J158" s="72">
        <f t="shared" ref="J158:J159" si="26">I158/H158</f>
        <v>0.80464581794303536</v>
      </c>
    </row>
    <row r="159" spans="1:10">
      <c r="A159" s="245"/>
      <c r="B159" s="240"/>
      <c r="C159" s="68" t="s">
        <v>116</v>
      </c>
      <c r="D159" s="68" t="s">
        <v>755</v>
      </c>
      <c r="E159" s="16">
        <v>27</v>
      </c>
      <c r="F159" s="16">
        <v>189</v>
      </c>
      <c r="G159" s="74">
        <f t="shared" si="24"/>
        <v>5103</v>
      </c>
      <c r="H159" s="17">
        <f t="shared" si="25"/>
        <v>5103</v>
      </c>
      <c r="I159" s="17">
        <v>4074</v>
      </c>
      <c r="J159" s="72">
        <f t="shared" si="26"/>
        <v>0.79835390946502061</v>
      </c>
    </row>
    <row r="160" spans="1:10">
      <c r="A160" s="245"/>
      <c r="B160" s="240"/>
      <c r="C160" s="240" t="s">
        <v>756</v>
      </c>
      <c r="D160" s="68" t="s">
        <v>757</v>
      </c>
      <c r="E160" s="16">
        <v>31</v>
      </c>
      <c r="F160" s="16">
        <v>358</v>
      </c>
      <c r="G160" s="74">
        <f t="shared" si="24"/>
        <v>11098</v>
      </c>
      <c r="H160" s="269">
        <f>G160+G161+G162</f>
        <v>23931</v>
      </c>
      <c r="I160" s="269">
        <v>21935</v>
      </c>
      <c r="J160" s="274">
        <f>I160/H160</f>
        <v>0.91659353976014379</v>
      </c>
    </row>
    <row r="161" spans="1:10">
      <c r="A161" s="245"/>
      <c r="B161" s="240"/>
      <c r="C161" s="240"/>
      <c r="D161" s="68" t="s">
        <v>758</v>
      </c>
      <c r="E161" s="16">
        <v>9</v>
      </c>
      <c r="F161" s="16">
        <v>313</v>
      </c>
      <c r="G161" s="74">
        <f t="shared" si="24"/>
        <v>2817</v>
      </c>
      <c r="H161" s="269"/>
      <c r="I161" s="269"/>
      <c r="J161" s="274"/>
    </row>
    <row r="162" spans="1:10">
      <c r="A162" s="245"/>
      <c r="B162" s="240"/>
      <c r="C162" s="240"/>
      <c r="D162" s="68" t="s">
        <v>759</v>
      </c>
      <c r="E162" s="16">
        <v>32</v>
      </c>
      <c r="F162" s="16">
        <v>313</v>
      </c>
      <c r="G162" s="74">
        <f t="shared" si="24"/>
        <v>10016</v>
      </c>
      <c r="H162" s="269"/>
      <c r="I162" s="269"/>
      <c r="J162" s="274"/>
    </row>
    <row r="163" spans="1:10">
      <c r="A163" s="245"/>
      <c r="B163" s="240"/>
      <c r="C163" s="68" t="s">
        <v>760</v>
      </c>
      <c r="D163" s="68" t="s">
        <v>761</v>
      </c>
      <c r="E163" s="16">
        <v>14</v>
      </c>
      <c r="F163" s="16">
        <v>184</v>
      </c>
      <c r="G163" s="74">
        <f t="shared" si="24"/>
        <v>2576</v>
      </c>
      <c r="H163" s="17">
        <f>G163</f>
        <v>2576</v>
      </c>
      <c r="I163" s="17">
        <v>2409</v>
      </c>
      <c r="J163" s="72">
        <f>I163/H163</f>
        <v>0.93517080745341619</v>
      </c>
    </row>
    <row r="164" spans="1:10">
      <c r="A164" s="245"/>
      <c r="B164" s="240"/>
      <c r="C164" s="240" t="s">
        <v>121</v>
      </c>
      <c r="D164" s="68" t="s">
        <v>762</v>
      </c>
      <c r="E164" s="16">
        <v>31</v>
      </c>
      <c r="F164" s="16">
        <v>309</v>
      </c>
      <c r="G164" s="74">
        <f t="shared" si="24"/>
        <v>9579</v>
      </c>
      <c r="H164" s="269">
        <f>G164+G165+G166</f>
        <v>22838</v>
      </c>
      <c r="I164" s="269">
        <v>21462</v>
      </c>
      <c r="J164" s="274">
        <f>I164/H164</f>
        <v>0.93974954023995094</v>
      </c>
    </row>
    <row r="165" spans="1:10">
      <c r="A165" s="245"/>
      <c r="B165" s="240"/>
      <c r="C165" s="240"/>
      <c r="D165" s="68" t="s">
        <v>763</v>
      </c>
      <c r="E165" s="16">
        <v>20</v>
      </c>
      <c r="F165" s="16">
        <v>184</v>
      </c>
      <c r="G165" s="74">
        <f t="shared" si="24"/>
        <v>3680</v>
      </c>
      <c r="H165" s="269"/>
      <c r="I165" s="269"/>
      <c r="J165" s="274"/>
    </row>
    <row r="166" spans="1:10">
      <c r="A166" s="245"/>
      <c r="B166" s="240"/>
      <c r="C166" s="240"/>
      <c r="D166" s="68" t="s">
        <v>764</v>
      </c>
      <c r="E166" s="16">
        <v>31</v>
      </c>
      <c r="F166" s="16">
        <v>309</v>
      </c>
      <c r="G166" s="74">
        <f t="shared" si="24"/>
        <v>9579</v>
      </c>
      <c r="H166" s="269"/>
      <c r="I166" s="269"/>
      <c r="J166" s="274"/>
    </row>
    <row r="167" spans="1:10">
      <c r="A167" s="245"/>
      <c r="B167" s="240"/>
      <c r="C167" s="240"/>
      <c r="D167" s="68"/>
      <c r="E167" s="16"/>
      <c r="F167" s="16">
        <v>309</v>
      </c>
      <c r="G167" s="74">
        <f t="shared" si="24"/>
        <v>0</v>
      </c>
      <c r="H167" s="269"/>
      <c r="I167" s="269"/>
      <c r="J167" s="274"/>
    </row>
    <row r="168" spans="1:10">
      <c r="A168" s="245"/>
      <c r="B168" s="66"/>
      <c r="C168" s="68"/>
      <c r="D168" s="68"/>
      <c r="E168" s="16"/>
      <c r="F168" s="16"/>
      <c r="G168" s="74"/>
      <c r="H168" s="74"/>
      <c r="I168" s="74"/>
      <c r="J168" s="14">
        <f>AVERAGE(J153:J167)</f>
        <v>0.90124761437365319</v>
      </c>
    </row>
    <row r="169" spans="1:10">
      <c r="A169" s="245"/>
      <c r="B169" s="244" t="s">
        <v>122</v>
      </c>
      <c r="C169" s="69" t="s">
        <v>111</v>
      </c>
      <c r="D169" s="68" t="s">
        <v>765</v>
      </c>
      <c r="E169" s="16">
        <v>31</v>
      </c>
      <c r="F169" s="21">
        <v>189</v>
      </c>
      <c r="G169" s="74">
        <f t="shared" si="24"/>
        <v>5859</v>
      </c>
      <c r="H169" s="22">
        <f>G169</f>
        <v>5859</v>
      </c>
      <c r="I169" s="17">
        <v>4509</v>
      </c>
      <c r="J169" s="72">
        <f>I169/H169</f>
        <v>0.7695852534562212</v>
      </c>
    </row>
    <row r="170" spans="1:10">
      <c r="A170" s="245"/>
      <c r="B170" s="239"/>
      <c r="C170" s="69" t="s">
        <v>123</v>
      </c>
      <c r="D170" s="68" t="s">
        <v>766</v>
      </c>
      <c r="E170" s="16">
        <v>9</v>
      </c>
      <c r="F170" s="16">
        <v>184</v>
      </c>
      <c r="G170" s="74">
        <f t="shared" si="24"/>
        <v>1656</v>
      </c>
      <c r="H170" s="22">
        <f>G170</f>
        <v>1656</v>
      </c>
      <c r="I170" s="17">
        <v>1391</v>
      </c>
      <c r="J170" s="72">
        <f t="shared" ref="J170:J175" si="27">I170/H170</f>
        <v>0.83997584541062797</v>
      </c>
    </row>
    <row r="171" spans="1:10">
      <c r="A171" s="245"/>
      <c r="B171" s="70"/>
      <c r="C171" s="69"/>
      <c r="D171" s="68"/>
      <c r="E171" s="16"/>
      <c r="F171" s="16"/>
      <c r="G171" s="74"/>
      <c r="H171" s="22"/>
      <c r="I171" s="17"/>
      <c r="J171" s="14">
        <f>AVERAGE(J169:J170)</f>
        <v>0.80478054943342459</v>
      </c>
    </row>
    <row r="172" spans="1:10">
      <c r="A172" s="245"/>
      <c r="B172" s="244" t="s">
        <v>124</v>
      </c>
      <c r="C172" s="69" t="s">
        <v>115</v>
      </c>
      <c r="D172" s="68" t="s">
        <v>767</v>
      </c>
      <c r="E172" s="16">
        <v>31</v>
      </c>
      <c r="F172" s="16">
        <v>162</v>
      </c>
      <c r="G172" s="74">
        <f t="shared" si="24"/>
        <v>5022</v>
      </c>
      <c r="H172" s="22">
        <f t="shared" ref="H172:H175" si="28">G172</f>
        <v>5022</v>
      </c>
      <c r="I172" s="17">
        <v>3967</v>
      </c>
      <c r="J172" s="72">
        <f t="shared" si="27"/>
        <v>0.78992433293508557</v>
      </c>
    </row>
    <row r="173" spans="1:10">
      <c r="A173" s="245"/>
      <c r="B173" s="245"/>
      <c r="C173" s="69" t="s">
        <v>109</v>
      </c>
      <c r="D173" s="68" t="s">
        <v>768</v>
      </c>
      <c r="E173" s="16">
        <v>28</v>
      </c>
      <c r="F173" s="16">
        <v>189</v>
      </c>
      <c r="G173" s="74">
        <f t="shared" si="24"/>
        <v>5292</v>
      </c>
      <c r="H173" s="22">
        <f t="shared" si="28"/>
        <v>5292</v>
      </c>
      <c r="I173" s="17">
        <v>4701</v>
      </c>
      <c r="J173" s="72">
        <f t="shared" si="27"/>
        <v>0.88832199546485258</v>
      </c>
    </row>
    <row r="174" spans="1:10">
      <c r="A174" s="245"/>
      <c r="B174" s="245"/>
      <c r="C174" s="69" t="s">
        <v>111</v>
      </c>
      <c r="D174" s="68" t="s">
        <v>769</v>
      </c>
      <c r="E174" s="21">
        <v>31</v>
      </c>
      <c r="F174" s="21">
        <v>189</v>
      </c>
      <c r="G174" s="74">
        <f t="shared" si="24"/>
        <v>5859</v>
      </c>
      <c r="H174" s="22">
        <f t="shared" si="28"/>
        <v>5859</v>
      </c>
      <c r="I174" s="17">
        <v>4665</v>
      </c>
      <c r="J174" s="72">
        <f t="shared" si="27"/>
        <v>0.79621095750128013</v>
      </c>
    </row>
    <row r="175" spans="1:10">
      <c r="A175" s="239"/>
      <c r="B175" s="239"/>
      <c r="C175" s="69" t="s">
        <v>722</v>
      </c>
      <c r="D175" s="68" t="s">
        <v>770</v>
      </c>
      <c r="E175" s="21">
        <v>2</v>
      </c>
      <c r="F175" s="21">
        <v>189</v>
      </c>
      <c r="G175" s="74">
        <f t="shared" si="24"/>
        <v>378</v>
      </c>
      <c r="H175" s="22">
        <f t="shared" si="28"/>
        <v>378</v>
      </c>
      <c r="I175" s="17">
        <v>108</v>
      </c>
      <c r="J175" s="72">
        <f t="shared" si="27"/>
        <v>0.2857142857142857</v>
      </c>
    </row>
    <row r="176" spans="1:10">
      <c r="A176" s="67"/>
      <c r="B176" s="67"/>
      <c r="C176" s="69"/>
      <c r="D176" s="68"/>
      <c r="E176" s="21"/>
      <c r="F176" s="21"/>
      <c r="G176" s="74"/>
      <c r="H176" s="22"/>
      <c r="I176" s="17"/>
      <c r="J176" s="14">
        <f>AVERAGE(J172:J175)</f>
        <v>0.69004289290387599</v>
      </c>
    </row>
    <row r="177" spans="1:10">
      <c r="A177" s="68"/>
      <c r="B177" s="68"/>
      <c r="C177" s="69"/>
      <c r="D177" s="68"/>
      <c r="E177" s="21"/>
      <c r="F177" s="21"/>
      <c r="G177" s="74"/>
      <c r="H177" s="23">
        <f>SUM(H153:H175)</f>
        <v>136161</v>
      </c>
      <c r="I177" s="23">
        <f>SUM(I153:I175)</f>
        <v>122051</v>
      </c>
      <c r="J177" s="14">
        <f>AVERAGE(J153:J175)</f>
        <v>0.83035885932991604</v>
      </c>
    </row>
    <row r="178" spans="1:10">
      <c r="A178" s="240" t="s">
        <v>125</v>
      </c>
      <c r="B178" s="240" t="s">
        <v>125</v>
      </c>
      <c r="C178" s="240" t="s">
        <v>105</v>
      </c>
      <c r="D178" s="68" t="s">
        <v>771</v>
      </c>
      <c r="E178" s="16">
        <v>31</v>
      </c>
      <c r="F178" s="16">
        <v>263</v>
      </c>
      <c r="G178" s="74">
        <f>E178*F178</f>
        <v>8153</v>
      </c>
      <c r="H178" s="269">
        <f>G178+G179+G180+G181+G182</f>
        <v>44872</v>
      </c>
      <c r="I178" s="269">
        <v>26950</v>
      </c>
      <c r="J178" s="274">
        <f>I178/H178</f>
        <v>0.6005972544125513</v>
      </c>
    </row>
    <row r="179" spans="1:10">
      <c r="A179" s="240"/>
      <c r="B179" s="240"/>
      <c r="C179" s="240"/>
      <c r="D179" s="68" t="s">
        <v>772</v>
      </c>
      <c r="E179" s="16">
        <v>31</v>
      </c>
      <c r="F179" s="16">
        <v>370</v>
      </c>
      <c r="G179" s="74">
        <f t="shared" ref="G179:G205" si="29">E179*F179</f>
        <v>11470</v>
      </c>
      <c r="H179" s="269"/>
      <c r="I179" s="269"/>
      <c r="J179" s="274"/>
    </row>
    <row r="180" spans="1:10">
      <c r="A180" s="240"/>
      <c r="B180" s="240"/>
      <c r="C180" s="240"/>
      <c r="D180" s="68" t="s">
        <v>773</v>
      </c>
      <c r="E180" s="16">
        <v>31</v>
      </c>
      <c r="F180" s="16">
        <v>248</v>
      </c>
      <c r="G180" s="74">
        <f t="shared" si="29"/>
        <v>7688</v>
      </c>
      <c r="H180" s="269"/>
      <c r="I180" s="269"/>
      <c r="J180" s="274"/>
    </row>
    <row r="181" spans="1:10">
      <c r="A181" s="240"/>
      <c r="B181" s="240"/>
      <c r="C181" s="240"/>
      <c r="D181" s="68" t="s">
        <v>774</v>
      </c>
      <c r="E181" s="16">
        <v>31</v>
      </c>
      <c r="F181" s="16">
        <v>269</v>
      </c>
      <c r="G181" s="74">
        <f t="shared" si="29"/>
        <v>8339</v>
      </c>
      <c r="H181" s="269"/>
      <c r="I181" s="269"/>
      <c r="J181" s="274"/>
    </row>
    <row r="182" spans="1:10">
      <c r="A182" s="240"/>
      <c r="B182" s="240"/>
      <c r="C182" s="240"/>
      <c r="D182" s="68" t="s">
        <v>775</v>
      </c>
      <c r="E182" s="16">
        <v>58</v>
      </c>
      <c r="F182" s="16">
        <v>159</v>
      </c>
      <c r="G182" s="74">
        <f t="shared" si="29"/>
        <v>9222</v>
      </c>
      <c r="H182" s="269"/>
      <c r="I182" s="269"/>
      <c r="J182" s="274"/>
    </row>
    <row r="183" spans="1:10">
      <c r="A183" s="240"/>
      <c r="B183" s="240"/>
      <c r="C183" s="240" t="s">
        <v>115</v>
      </c>
      <c r="D183" s="68" t="s">
        <v>776</v>
      </c>
      <c r="E183" s="16">
        <v>31</v>
      </c>
      <c r="F183" s="16">
        <v>275</v>
      </c>
      <c r="G183" s="74">
        <f t="shared" si="29"/>
        <v>8525</v>
      </c>
      <c r="H183" s="269">
        <f>G183+G184+G185</f>
        <v>29720</v>
      </c>
      <c r="I183" s="269">
        <v>17236</v>
      </c>
      <c r="J183" s="274">
        <f>I183/H183</f>
        <v>0.57994616419919243</v>
      </c>
    </row>
    <row r="184" spans="1:10">
      <c r="A184" s="240"/>
      <c r="B184" s="240"/>
      <c r="C184" s="240"/>
      <c r="D184" s="68" t="s">
        <v>777</v>
      </c>
      <c r="E184" s="16">
        <v>31</v>
      </c>
      <c r="F184" s="16">
        <v>495</v>
      </c>
      <c r="G184" s="74">
        <f t="shared" si="29"/>
        <v>15345</v>
      </c>
      <c r="H184" s="269"/>
      <c r="I184" s="269"/>
      <c r="J184" s="274"/>
    </row>
    <row r="185" spans="1:10">
      <c r="A185" s="240"/>
      <c r="B185" s="240"/>
      <c r="C185" s="240"/>
      <c r="D185" s="68" t="s">
        <v>778</v>
      </c>
      <c r="E185" s="16">
        <v>30</v>
      </c>
      <c r="F185" s="16">
        <v>195</v>
      </c>
      <c r="G185" s="74">
        <f t="shared" si="29"/>
        <v>5850</v>
      </c>
      <c r="H185" s="269"/>
      <c r="I185" s="269"/>
      <c r="J185" s="274"/>
    </row>
    <row r="186" spans="1:10">
      <c r="A186" s="240"/>
      <c r="B186" s="240"/>
      <c r="C186" s="68" t="s">
        <v>109</v>
      </c>
      <c r="D186" s="68" t="s">
        <v>779</v>
      </c>
      <c r="E186" s="16">
        <v>45</v>
      </c>
      <c r="F186" s="16">
        <v>189</v>
      </c>
      <c r="G186" s="74">
        <f t="shared" si="29"/>
        <v>8505</v>
      </c>
      <c r="H186" s="17">
        <f>G186</f>
        <v>8505</v>
      </c>
      <c r="I186" s="17">
        <v>7469</v>
      </c>
      <c r="J186" s="72">
        <f>I186/H186</f>
        <v>0.87818930041152266</v>
      </c>
    </row>
    <row r="187" spans="1:10">
      <c r="A187" s="240"/>
      <c r="B187" s="240"/>
      <c r="C187" s="68" t="s">
        <v>110</v>
      </c>
      <c r="D187" s="68" t="s">
        <v>780</v>
      </c>
      <c r="E187" s="16">
        <v>25</v>
      </c>
      <c r="F187" s="16">
        <v>183</v>
      </c>
      <c r="G187" s="74">
        <f t="shared" si="29"/>
        <v>4575</v>
      </c>
      <c r="H187" s="17">
        <f t="shared" ref="H187:H189" si="30">G187</f>
        <v>4575</v>
      </c>
      <c r="I187" s="17">
        <v>3848</v>
      </c>
      <c r="J187" s="72">
        <f t="shared" ref="J187:J189" si="31">I187/H187</f>
        <v>0.84109289617486338</v>
      </c>
    </row>
    <row r="188" spans="1:10">
      <c r="A188" s="240"/>
      <c r="B188" s="240"/>
      <c r="C188" s="68" t="s">
        <v>116</v>
      </c>
      <c r="D188" s="68" t="s">
        <v>781</v>
      </c>
      <c r="E188" s="16">
        <v>31</v>
      </c>
      <c r="F188" s="16">
        <v>189</v>
      </c>
      <c r="G188" s="74">
        <f t="shared" si="29"/>
        <v>5859</v>
      </c>
      <c r="H188" s="17">
        <f t="shared" si="30"/>
        <v>5859</v>
      </c>
      <c r="I188" s="17">
        <v>4360</v>
      </c>
      <c r="J188" s="72">
        <f t="shared" si="31"/>
        <v>0.74415429254138932</v>
      </c>
    </row>
    <row r="189" spans="1:10">
      <c r="A189" s="240"/>
      <c r="B189" s="240"/>
      <c r="C189" s="68" t="s">
        <v>126</v>
      </c>
      <c r="D189" s="68" t="s">
        <v>782</v>
      </c>
      <c r="E189" s="16">
        <v>31</v>
      </c>
      <c r="F189" s="16">
        <v>240</v>
      </c>
      <c r="G189" s="74">
        <f t="shared" si="29"/>
        <v>7440</v>
      </c>
      <c r="H189" s="17">
        <f t="shared" si="30"/>
        <v>7440</v>
      </c>
      <c r="I189" s="17">
        <v>5846</v>
      </c>
      <c r="J189" s="72">
        <f t="shared" si="31"/>
        <v>0.78575268817204302</v>
      </c>
    </row>
    <row r="190" spans="1:10">
      <c r="A190" s="240"/>
      <c r="B190" s="240"/>
      <c r="C190" s="240" t="s">
        <v>783</v>
      </c>
      <c r="D190" s="68" t="s">
        <v>784</v>
      </c>
      <c r="E190" s="16">
        <v>31</v>
      </c>
      <c r="F190" s="16">
        <v>174</v>
      </c>
      <c r="G190" s="74">
        <f t="shared" si="29"/>
        <v>5394</v>
      </c>
      <c r="H190" s="269">
        <f>G190+G191+G192</f>
        <v>11335</v>
      </c>
      <c r="I190" s="269">
        <v>9594</v>
      </c>
      <c r="J190" s="274">
        <f>I190/H190</f>
        <v>0.84640494044993386</v>
      </c>
    </row>
    <row r="191" spans="1:10">
      <c r="A191" s="240"/>
      <c r="B191" s="240"/>
      <c r="C191" s="240"/>
      <c r="D191" s="68" t="s">
        <v>785</v>
      </c>
      <c r="E191" s="16">
        <v>13</v>
      </c>
      <c r="F191" s="21">
        <v>283</v>
      </c>
      <c r="G191" s="74">
        <f t="shared" si="29"/>
        <v>3679</v>
      </c>
      <c r="H191" s="269"/>
      <c r="I191" s="269"/>
      <c r="J191" s="274"/>
    </row>
    <row r="192" spans="1:10">
      <c r="A192" s="240"/>
      <c r="B192" s="240"/>
      <c r="C192" s="240"/>
      <c r="D192" s="68" t="s">
        <v>786</v>
      </c>
      <c r="E192" s="16">
        <v>13</v>
      </c>
      <c r="F192" s="21">
        <v>174</v>
      </c>
      <c r="G192" s="74">
        <f t="shared" si="29"/>
        <v>2262</v>
      </c>
      <c r="H192" s="269"/>
      <c r="I192" s="269"/>
      <c r="J192" s="274"/>
    </row>
    <row r="193" spans="1:10">
      <c r="A193" s="240"/>
      <c r="B193" s="240"/>
      <c r="C193" s="69" t="s">
        <v>787</v>
      </c>
      <c r="D193" s="68" t="s">
        <v>788</v>
      </c>
      <c r="E193" s="16">
        <v>193</v>
      </c>
      <c r="F193" s="21">
        <v>311</v>
      </c>
      <c r="G193" s="74">
        <f t="shared" si="29"/>
        <v>60023</v>
      </c>
      <c r="H193" s="22">
        <f>G193</f>
        <v>60023</v>
      </c>
      <c r="I193" s="22">
        <v>46370</v>
      </c>
      <c r="J193" s="72">
        <f>I193/H193</f>
        <v>0.77253719407560439</v>
      </c>
    </row>
    <row r="194" spans="1:10">
      <c r="A194" s="240"/>
      <c r="B194" s="240"/>
      <c r="C194" s="69" t="s">
        <v>789</v>
      </c>
      <c r="D194" s="68" t="s">
        <v>790</v>
      </c>
      <c r="E194" s="16">
        <v>78</v>
      </c>
      <c r="F194" s="21">
        <v>230</v>
      </c>
      <c r="G194" s="74">
        <f t="shared" si="29"/>
        <v>17940</v>
      </c>
      <c r="H194" s="22">
        <f>G194</f>
        <v>17940</v>
      </c>
      <c r="I194" s="17">
        <v>15060</v>
      </c>
      <c r="J194" s="72">
        <f>I194/H194</f>
        <v>0.83946488294314381</v>
      </c>
    </row>
    <row r="195" spans="1:10">
      <c r="A195" s="68"/>
      <c r="B195" s="68"/>
      <c r="C195" s="69"/>
      <c r="D195" s="68"/>
      <c r="E195" s="16"/>
      <c r="F195" s="21"/>
      <c r="G195" s="74">
        <f t="shared" si="29"/>
        <v>0</v>
      </c>
      <c r="H195" s="23">
        <f>SUM(H178:H194)</f>
        <v>190269</v>
      </c>
      <c r="I195" s="23">
        <f>SUM(I178:I194)</f>
        <v>136733</v>
      </c>
      <c r="J195" s="14">
        <f>AVERAGE(J178:J194)</f>
        <v>0.76534884593113828</v>
      </c>
    </row>
    <row r="196" spans="1:10">
      <c r="A196" s="240" t="s">
        <v>127</v>
      </c>
      <c r="B196" s="240" t="s">
        <v>127</v>
      </c>
      <c r="C196" s="248" t="s">
        <v>115</v>
      </c>
      <c r="D196" s="68" t="s">
        <v>791</v>
      </c>
      <c r="E196" s="21">
        <v>31</v>
      </c>
      <c r="F196" s="21">
        <v>311</v>
      </c>
      <c r="G196" s="74">
        <f t="shared" si="29"/>
        <v>9641</v>
      </c>
      <c r="H196" s="268">
        <f>G196+G197</f>
        <v>18011</v>
      </c>
      <c r="I196" s="269">
        <v>11958</v>
      </c>
      <c r="J196" s="274">
        <f>I196/H196</f>
        <v>0.66392759980012217</v>
      </c>
    </row>
    <row r="197" spans="1:10">
      <c r="A197" s="240"/>
      <c r="B197" s="240"/>
      <c r="C197" s="248"/>
      <c r="D197" s="68" t="s">
        <v>792</v>
      </c>
      <c r="E197" s="21">
        <v>31</v>
      </c>
      <c r="F197" s="21">
        <v>270</v>
      </c>
      <c r="G197" s="74">
        <f t="shared" si="29"/>
        <v>8370</v>
      </c>
      <c r="H197" s="268"/>
      <c r="I197" s="269"/>
      <c r="J197" s="274"/>
    </row>
    <row r="198" spans="1:10">
      <c r="A198" s="240"/>
      <c r="B198" s="240"/>
      <c r="C198" s="248" t="s">
        <v>105</v>
      </c>
      <c r="D198" s="68" t="s">
        <v>793</v>
      </c>
      <c r="E198" s="21">
        <v>31</v>
      </c>
      <c r="F198" s="21">
        <v>353</v>
      </c>
      <c r="G198" s="74">
        <f t="shared" si="29"/>
        <v>10943</v>
      </c>
      <c r="H198" s="268">
        <f>G198+G199+G200</f>
        <v>24911</v>
      </c>
      <c r="I198" s="269">
        <v>22241</v>
      </c>
      <c r="J198" s="274">
        <f>I198/H198</f>
        <v>0.89281843362370039</v>
      </c>
    </row>
    <row r="199" spans="1:10">
      <c r="A199" s="240"/>
      <c r="B199" s="240"/>
      <c r="C199" s="248"/>
      <c r="D199" s="68" t="s">
        <v>794</v>
      </c>
      <c r="E199" s="21">
        <v>31</v>
      </c>
      <c r="F199" s="21">
        <v>240</v>
      </c>
      <c r="G199" s="74">
        <f t="shared" si="29"/>
        <v>7440</v>
      </c>
      <c r="H199" s="268"/>
      <c r="I199" s="269"/>
      <c r="J199" s="274"/>
    </row>
    <row r="200" spans="1:10">
      <c r="A200" s="240"/>
      <c r="B200" s="240"/>
      <c r="C200" s="248"/>
      <c r="D200" s="68" t="s">
        <v>795</v>
      </c>
      <c r="E200" s="21">
        <v>24</v>
      </c>
      <c r="F200" s="21">
        <v>272</v>
      </c>
      <c r="G200" s="74">
        <f t="shared" si="29"/>
        <v>6528</v>
      </c>
      <c r="H200" s="268"/>
      <c r="I200" s="269"/>
      <c r="J200" s="274"/>
    </row>
    <row r="201" spans="1:10">
      <c r="A201" s="240"/>
      <c r="B201" s="240"/>
      <c r="C201" s="248" t="s">
        <v>128</v>
      </c>
      <c r="D201" s="68" t="s">
        <v>796</v>
      </c>
      <c r="E201" s="21">
        <v>31</v>
      </c>
      <c r="F201" s="21">
        <v>303</v>
      </c>
      <c r="G201" s="74">
        <f t="shared" si="29"/>
        <v>9393</v>
      </c>
      <c r="H201" s="269">
        <f>G201+G202+G203+G204</f>
        <v>37754</v>
      </c>
      <c r="I201" s="269">
        <v>34944</v>
      </c>
      <c r="J201" s="274">
        <f>I201/H201</f>
        <v>0.92557080044498596</v>
      </c>
    </row>
    <row r="202" spans="1:10">
      <c r="A202" s="240"/>
      <c r="B202" s="240"/>
      <c r="C202" s="248"/>
      <c r="D202" s="68" t="s">
        <v>797</v>
      </c>
      <c r="E202" s="21">
        <v>31</v>
      </c>
      <c r="F202" s="21">
        <v>264</v>
      </c>
      <c r="G202" s="74">
        <f t="shared" si="29"/>
        <v>8184</v>
      </c>
      <c r="H202" s="269"/>
      <c r="I202" s="269"/>
      <c r="J202" s="274"/>
    </row>
    <row r="203" spans="1:10">
      <c r="A203" s="240"/>
      <c r="B203" s="240"/>
      <c r="C203" s="248"/>
      <c r="D203" s="68" t="s">
        <v>798</v>
      </c>
      <c r="E203" s="21">
        <v>31</v>
      </c>
      <c r="F203" s="21">
        <v>303</v>
      </c>
      <c r="G203" s="74">
        <f t="shared" si="29"/>
        <v>9393</v>
      </c>
      <c r="H203" s="269"/>
      <c r="I203" s="269"/>
      <c r="J203" s="274"/>
    </row>
    <row r="204" spans="1:10">
      <c r="A204" s="240"/>
      <c r="B204" s="240"/>
      <c r="C204" s="248"/>
      <c r="D204" s="68" t="s">
        <v>799</v>
      </c>
      <c r="E204" s="21">
        <v>32</v>
      </c>
      <c r="F204" s="21">
        <v>337</v>
      </c>
      <c r="G204" s="74">
        <f t="shared" si="29"/>
        <v>10784</v>
      </c>
      <c r="H204" s="269"/>
      <c r="I204" s="269"/>
      <c r="J204" s="274"/>
    </row>
    <row r="205" spans="1:10">
      <c r="A205" s="68"/>
      <c r="B205" s="68"/>
      <c r="C205" s="69" t="s">
        <v>800</v>
      </c>
      <c r="D205" s="68" t="s">
        <v>801</v>
      </c>
      <c r="E205" s="21">
        <v>13</v>
      </c>
      <c r="F205" s="21">
        <v>375</v>
      </c>
      <c r="G205" s="74">
        <f t="shared" si="29"/>
        <v>4875</v>
      </c>
      <c r="H205" s="74">
        <f>G205</f>
        <v>4875</v>
      </c>
      <c r="I205" s="74">
        <v>4244</v>
      </c>
      <c r="J205" s="72">
        <f>I205/H205</f>
        <v>0.87056410256410255</v>
      </c>
    </row>
    <row r="206" spans="1:10">
      <c r="A206" s="68"/>
      <c r="B206" s="68"/>
      <c r="C206" s="69"/>
      <c r="D206" s="68"/>
      <c r="E206" s="21"/>
      <c r="F206" s="21"/>
      <c r="G206" s="74"/>
      <c r="H206" s="13">
        <f>SUM(H196:H205)</f>
        <v>85551</v>
      </c>
      <c r="I206" s="13">
        <f>SUM(I196:I205)</f>
        <v>73387</v>
      </c>
      <c r="J206" s="14">
        <f>AVERAGE(J196:J204)</f>
        <v>0.82743894462293621</v>
      </c>
    </row>
    <row r="207" spans="1:10">
      <c r="A207" s="68" t="s">
        <v>129</v>
      </c>
      <c r="B207" s="74" t="s">
        <v>130</v>
      </c>
      <c r="C207" s="75" t="s">
        <v>105</v>
      </c>
      <c r="D207" s="68" t="s">
        <v>802</v>
      </c>
      <c r="E207" s="22">
        <v>14</v>
      </c>
      <c r="F207" s="22">
        <v>218</v>
      </c>
      <c r="G207" s="74">
        <f>E207*F207</f>
        <v>3052</v>
      </c>
      <c r="H207" s="23">
        <f>G207</f>
        <v>3052</v>
      </c>
      <c r="I207" s="23">
        <v>2991</v>
      </c>
      <c r="J207" s="14">
        <f>I207/H207</f>
        <v>0.98001310615989512</v>
      </c>
    </row>
    <row r="208" spans="1:10">
      <c r="A208" s="240" t="s">
        <v>131</v>
      </c>
      <c r="B208" s="269" t="s">
        <v>132</v>
      </c>
      <c r="C208" s="268" t="s">
        <v>105</v>
      </c>
      <c r="D208" s="68" t="s">
        <v>803</v>
      </c>
      <c r="E208" s="22">
        <v>9</v>
      </c>
      <c r="F208" s="22">
        <v>248</v>
      </c>
      <c r="G208" s="74">
        <f t="shared" ref="G208:G227" si="32">E208*F208</f>
        <v>2232</v>
      </c>
      <c r="H208" s="268">
        <f>G208+G209</f>
        <v>10788</v>
      </c>
      <c r="I208" s="269">
        <v>10704</v>
      </c>
      <c r="J208" s="270">
        <f>I208/H208</f>
        <v>0.99221357063403781</v>
      </c>
    </row>
    <row r="209" spans="1:10">
      <c r="A209" s="240"/>
      <c r="B209" s="269"/>
      <c r="C209" s="268"/>
      <c r="D209" s="68" t="s">
        <v>804</v>
      </c>
      <c r="E209" s="17">
        <v>31</v>
      </c>
      <c r="F209" s="17">
        <v>276</v>
      </c>
      <c r="G209" s="74">
        <f t="shared" si="32"/>
        <v>8556</v>
      </c>
      <c r="H209" s="268"/>
      <c r="I209" s="269"/>
      <c r="J209" s="270"/>
    </row>
    <row r="210" spans="1:10">
      <c r="A210" s="240"/>
      <c r="B210" s="269"/>
      <c r="C210" s="75" t="s">
        <v>133</v>
      </c>
      <c r="D210" s="68" t="s">
        <v>805</v>
      </c>
      <c r="E210" s="17">
        <v>31</v>
      </c>
      <c r="F210" s="17">
        <v>287</v>
      </c>
      <c r="G210" s="74">
        <f t="shared" si="32"/>
        <v>8897</v>
      </c>
      <c r="H210" s="22">
        <f>G210</f>
        <v>8897</v>
      </c>
      <c r="I210" s="22">
        <v>7489</v>
      </c>
      <c r="J210" s="71">
        <f>I210/H210</f>
        <v>0.84174440822749241</v>
      </c>
    </row>
    <row r="211" spans="1:10">
      <c r="A211" s="240"/>
      <c r="B211" s="269" t="s">
        <v>134</v>
      </c>
      <c r="C211" s="75" t="s">
        <v>115</v>
      </c>
      <c r="D211" s="68" t="s">
        <v>806</v>
      </c>
      <c r="E211" s="17">
        <v>31</v>
      </c>
      <c r="F211" s="17">
        <v>300</v>
      </c>
      <c r="G211" s="74">
        <f t="shared" si="32"/>
        <v>9300</v>
      </c>
      <c r="H211" s="22">
        <f>G211</f>
        <v>9300</v>
      </c>
      <c r="I211" s="22">
        <v>7774</v>
      </c>
      <c r="J211" s="71">
        <f t="shared" ref="J211:J215" si="33">I211/H211</f>
        <v>0.83591397849462368</v>
      </c>
    </row>
    <row r="212" spans="1:10">
      <c r="A212" s="240"/>
      <c r="B212" s="269"/>
      <c r="C212" s="75" t="s">
        <v>105</v>
      </c>
      <c r="D212" s="68" t="s">
        <v>807</v>
      </c>
      <c r="E212" s="17">
        <v>31</v>
      </c>
      <c r="F212" s="17">
        <v>291</v>
      </c>
      <c r="G212" s="74">
        <f t="shared" si="32"/>
        <v>9021</v>
      </c>
      <c r="H212" s="22">
        <f>G212</f>
        <v>9021</v>
      </c>
      <c r="I212" s="22">
        <v>7908</v>
      </c>
      <c r="J212" s="71">
        <f t="shared" si="33"/>
        <v>0.87662121715996011</v>
      </c>
    </row>
    <row r="213" spans="1:10">
      <c r="A213" s="240"/>
      <c r="B213" s="269"/>
      <c r="C213" s="75" t="s">
        <v>133</v>
      </c>
      <c r="D213" s="68" t="s">
        <v>808</v>
      </c>
      <c r="E213" s="17">
        <v>26</v>
      </c>
      <c r="F213" s="17">
        <v>287</v>
      </c>
      <c r="G213" s="74">
        <f t="shared" si="32"/>
        <v>7462</v>
      </c>
      <c r="H213" s="22">
        <f>G213</f>
        <v>7462</v>
      </c>
      <c r="I213" s="22">
        <v>5693</v>
      </c>
      <c r="J213" s="71">
        <f t="shared" si="33"/>
        <v>0.76293218976145805</v>
      </c>
    </row>
    <row r="214" spans="1:10">
      <c r="A214" s="68"/>
      <c r="B214" s="74"/>
      <c r="C214" s="75"/>
      <c r="D214" s="68"/>
      <c r="E214" s="17"/>
      <c r="F214" s="17"/>
      <c r="G214" s="74">
        <f t="shared" si="32"/>
        <v>0</v>
      </c>
      <c r="H214" s="23">
        <f>SUM(H208:H213)</f>
        <v>45468</v>
      </c>
      <c r="I214" s="23">
        <f>SUM(I208:I213)</f>
        <v>39568</v>
      </c>
      <c r="J214" s="14">
        <f>AVERAGE(J208:J213)</f>
        <v>0.86188507285551452</v>
      </c>
    </row>
    <row r="215" spans="1:10">
      <c r="A215" s="244" t="s">
        <v>135</v>
      </c>
      <c r="B215" s="269" t="s">
        <v>136</v>
      </c>
      <c r="C215" s="75" t="s">
        <v>105</v>
      </c>
      <c r="D215" s="68" t="s">
        <v>809</v>
      </c>
      <c r="E215" s="17">
        <v>31</v>
      </c>
      <c r="F215" s="17">
        <v>291</v>
      </c>
      <c r="G215" s="74">
        <f t="shared" si="32"/>
        <v>9021</v>
      </c>
      <c r="H215" s="22">
        <f>G215</f>
        <v>9021</v>
      </c>
      <c r="I215" s="22">
        <v>7886</v>
      </c>
      <c r="J215" s="71">
        <f t="shared" si="33"/>
        <v>0.87418246314155856</v>
      </c>
    </row>
    <row r="216" spans="1:10">
      <c r="A216" s="245"/>
      <c r="B216" s="269"/>
      <c r="C216" s="268" t="s">
        <v>137</v>
      </c>
      <c r="D216" s="68" t="s">
        <v>810</v>
      </c>
      <c r="E216" s="17">
        <v>31</v>
      </c>
      <c r="F216" s="17">
        <v>288</v>
      </c>
      <c r="G216" s="74">
        <f t="shared" si="32"/>
        <v>8928</v>
      </c>
      <c r="H216" s="268">
        <f>G216+G217</f>
        <v>14976</v>
      </c>
      <c r="I216" s="269">
        <v>12697</v>
      </c>
      <c r="J216" s="270">
        <f>I216/H216</f>
        <v>0.84782318376068377</v>
      </c>
    </row>
    <row r="217" spans="1:10">
      <c r="A217" s="245"/>
      <c r="B217" s="269"/>
      <c r="C217" s="268"/>
      <c r="D217" s="68" t="s">
        <v>811</v>
      </c>
      <c r="E217" s="17">
        <v>21</v>
      </c>
      <c r="F217" s="17">
        <v>288</v>
      </c>
      <c r="G217" s="74">
        <f t="shared" si="32"/>
        <v>6048</v>
      </c>
      <c r="H217" s="268"/>
      <c r="I217" s="269"/>
      <c r="J217" s="270"/>
    </row>
    <row r="218" spans="1:10">
      <c r="A218" s="245"/>
      <c r="B218" s="269"/>
      <c r="C218" s="75" t="s">
        <v>138</v>
      </c>
      <c r="D218" s="68" t="s">
        <v>812</v>
      </c>
      <c r="E218" s="17">
        <v>64</v>
      </c>
      <c r="F218" s="17">
        <v>377</v>
      </c>
      <c r="G218" s="74">
        <f t="shared" si="32"/>
        <v>24128</v>
      </c>
      <c r="H218" s="22">
        <f>G218</f>
        <v>24128</v>
      </c>
      <c r="I218" s="22">
        <v>19506</v>
      </c>
      <c r="J218" s="71">
        <f>I218/H218</f>
        <v>0.80843832891246681</v>
      </c>
    </row>
    <row r="219" spans="1:10">
      <c r="A219" s="245"/>
      <c r="B219" s="271" t="s">
        <v>139</v>
      </c>
      <c r="C219" s="75" t="s">
        <v>126</v>
      </c>
      <c r="D219" s="68" t="s">
        <v>813</v>
      </c>
      <c r="E219" s="17">
        <v>31</v>
      </c>
      <c r="F219" s="17">
        <v>195</v>
      </c>
      <c r="G219" s="74">
        <f t="shared" si="32"/>
        <v>6045</v>
      </c>
      <c r="H219" s="22">
        <f>G219</f>
        <v>6045</v>
      </c>
      <c r="I219" s="22">
        <v>4952</v>
      </c>
      <c r="J219" s="71">
        <f t="shared" ref="J219:J221" si="34">I219/H219</f>
        <v>0.81918941273779988</v>
      </c>
    </row>
    <row r="220" spans="1:10">
      <c r="A220" s="245"/>
      <c r="B220" s="272"/>
      <c r="C220" s="75" t="s">
        <v>116</v>
      </c>
      <c r="D220" s="68" t="s">
        <v>814</v>
      </c>
      <c r="E220" s="17">
        <v>33</v>
      </c>
      <c r="F220" s="17">
        <v>189</v>
      </c>
      <c r="G220" s="74">
        <f t="shared" si="32"/>
        <v>6237</v>
      </c>
      <c r="H220" s="22">
        <f t="shared" ref="H220:H221" si="35">G220</f>
        <v>6237</v>
      </c>
      <c r="I220" s="22">
        <v>5177</v>
      </c>
      <c r="J220" s="71">
        <f t="shared" si="34"/>
        <v>0.83004649671316333</v>
      </c>
    </row>
    <row r="221" spans="1:10">
      <c r="A221" s="245"/>
      <c r="B221" s="272"/>
      <c r="C221" s="75" t="s">
        <v>109</v>
      </c>
      <c r="D221" s="68" t="s">
        <v>815</v>
      </c>
      <c r="E221" s="17">
        <v>46</v>
      </c>
      <c r="F221" s="17">
        <v>189</v>
      </c>
      <c r="G221" s="74">
        <f t="shared" si="32"/>
        <v>8694</v>
      </c>
      <c r="H221" s="22">
        <f t="shared" si="35"/>
        <v>8694</v>
      </c>
      <c r="I221" s="22">
        <v>7003</v>
      </c>
      <c r="J221" s="71">
        <f t="shared" si="34"/>
        <v>0.8054980446284794</v>
      </c>
    </row>
    <row r="222" spans="1:10">
      <c r="A222" s="245"/>
      <c r="B222" s="272"/>
      <c r="C222" s="268" t="s">
        <v>110</v>
      </c>
      <c r="D222" s="68" t="s">
        <v>816</v>
      </c>
      <c r="E222" s="17">
        <v>31</v>
      </c>
      <c r="F222" s="17">
        <v>189</v>
      </c>
      <c r="G222" s="74">
        <f t="shared" si="32"/>
        <v>5859</v>
      </c>
      <c r="H222" s="268">
        <f>G222+G223</f>
        <v>10017</v>
      </c>
      <c r="I222" s="268">
        <v>7803</v>
      </c>
      <c r="J222" s="270">
        <f>I222/H222</f>
        <v>0.77897574123989222</v>
      </c>
    </row>
    <row r="223" spans="1:10">
      <c r="A223" s="245"/>
      <c r="B223" s="273"/>
      <c r="C223" s="268"/>
      <c r="D223" s="68" t="s">
        <v>817</v>
      </c>
      <c r="E223" s="17">
        <v>22</v>
      </c>
      <c r="F223" s="17">
        <v>189</v>
      </c>
      <c r="G223" s="74">
        <f t="shared" si="32"/>
        <v>4158</v>
      </c>
      <c r="H223" s="268"/>
      <c r="I223" s="268"/>
      <c r="J223" s="270"/>
    </row>
    <row r="224" spans="1:10">
      <c r="A224" s="239"/>
      <c r="B224" s="74" t="s">
        <v>140</v>
      </c>
      <c r="C224" s="75" t="s">
        <v>110</v>
      </c>
      <c r="D224" s="68" t="s">
        <v>818</v>
      </c>
      <c r="E224" s="17">
        <v>18</v>
      </c>
      <c r="F224" s="17">
        <v>189</v>
      </c>
      <c r="G224" s="74">
        <f t="shared" si="32"/>
        <v>3402</v>
      </c>
      <c r="H224" s="22">
        <f>G224</f>
        <v>3402</v>
      </c>
      <c r="I224" s="22">
        <v>2770</v>
      </c>
      <c r="J224" s="71">
        <f>I224/H224</f>
        <v>0.81422692533803642</v>
      </c>
    </row>
    <row r="225" spans="1:10">
      <c r="A225" s="68"/>
      <c r="B225" s="74"/>
      <c r="C225" s="75"/>
      <c r="D225" s="68"/>
      <c r="E225" s="17"/>
      <c r="F225" s="17"/>
      <c r="G225" s="74">
        <f t="shared" si="32"/>
        <v>0</v>
      </c>
      <c r="H225" s="23">
        <f>SUM(H215:H224)</f>
        <v>82520</v>
      </c>
      <c r="I225" s="23">
        <f>SUM(I215:I224)</f>
        <v>67794</v>
      </c>
      <c r="J225" s="14">
        <f>AVERAGE(J215:J224)</f>
        <v>0.82229757455901009</v>
      </c>
    </row>
    <row r="226" spans="1:10">
      <c r="A226" s="68" t="s">
        <v>141</v>
      </c>
      <c r="B226" s="74" t="s">
        <v>142</v>
      </c>
      <c r="C226" s="75" t="s">
        <v>105</v>
      </c>
      <c r="D226" s="68" t="s">
        <v>819</v>
      </c>
      <c r="E226" s="17">
        <v>13</v>
      </c>
      <c r="F226" s="17">
        <v>268</v>
      </c>
      <c r="G226" s="74">
        <f t="shared" si="32"/>
        <v>3484</v>
      </c>
      <c r="H226" s="23">
        <f>G226</f>
        <v>3484</v>
      </c>
      <c r="I226" s="23">
        <v>3116</v>
      </c>
      <c r="J226" s="14">
        <f t="shared" ref="J226:J227" si="36">I226/H226</f>
        <v>0.89437428243398398</v>
      </c>
    </row>
    <row r="227" spans="1:10">
      <c r="A227" s="68" t="s">
        <v>143</v>
      </c>
      <c r="B227" s="74" t="s">
        <v>820</v>
      </c>
      <c r="C227" s="145" t="s">
        <v>144</v>
      </c>
      <c r="D227" s="68" t="s">
        <v>821</v>
      </c>
      <c r="E227" s="17">
        <v>18</v>
      </c>
      <c r="F227" s="17">
        <v>150</v>
      </c>
      <c r="G227" s="74">
        <f t="shared" si="32"/>
        <v>2700</v>
      </c>
      <c r="H227" s="23">
        <f>G227</f>
        <v>2700</v>
      </c>
      <c r="I227" s="23">
        <v>2074</v>
      </c>
      <c r="J227" s="14">
        <f t="shared" si="36"/>
        <v>0.76814814814814814</v>
      </c>
    </row>
    <row r="228" spans="1:10">
      <c r="G228" s="109"/>
    </row>
    <row r="230" spans="1:10">
      <c r="A230"/>
      <c r="B230"/>
      <c r="C230"/>
      <c r="D230"/>
      <c r="E230"/>
      <c r="F230"/>
      <c r="G230"/>
      <c r="H230"/>
      <c r="I230"/>
    </row>
    <row r="231" spans="1:10">
      <c r="G231" s="109"/>
      <c r="H231" s="109"/>
      <c r="I231" s="109"/>
      <c r="J231" s="109"/>
    </row>
    <row r="232" spans="1:10">
      <c r="G232" s="109"/>
      <c r="H232" s="109"/>
      <c r="I232" s="109"/>
      <c r="J232" s="109"/>
    </row>
    <row r="233" spans="1:10">
      <c r="G233" s="109"/>
      <c r="H233" s="109"/>
      <c r="I233" s="109"/>
      <c r="J233" s="109"/>
    </row>
    <row r="234" spans="1:10">
      <c r="G234" s="109"/>
      <c r="H234" s="109"/>
      <c r="I234" s="109"/>
      <c r="J234" s="109"/>
    </row>
    <row r="235" spans="1:10">
      <c r="G235" s="109"/>
      <c r="H235" s="109"/>
      <c r="I235" s="109"/>
      <c r="J235" s="109"/>
    </row>
    <row r="236" spans="1:10">
      <c r="G236" s="109"/>
      <c r="H236" s="109"/>
      <c r="I236" s="109"/>
      <c r="J236" s="109"/>
    </row>
    <row r="237" spans="1:10">
      <c r="G237" s="109"/>
      <c r="H237" s="109"/>
      <c r="I237" s="109"/>
      <c r="J237" s="109"/>
    </row>
    <row r="238" spans="1:10">
      <c r="G238" s="109"/>
      <c r="H238" s="109"/>
      <c r="I238" s="109"/>
      <c r="J238" s="109"/>
    </row>
    <row r="239" spans="1:10">
      <c r="G239" s="109"/>
      <c r="H239" s="109"/>
      <c r="I239" s="109"/>
      <c r="J239" s="109"/>
    </row>
    <row r="240" spans="1:10">
      <c r="G240" s="109"/>
      <c r="H240" s="109"/>
      <c r="I240" s="109"/>
      <c r="J240" s="109"/>
    </row>
    <row r="241" spans="7:10">
      <c r="G241" s="109"/>
      <c r="H241" s="109"/>
      <c r="I241" s="109"/>
      <c r="J241" s="109"/>
    </row>
    <row r="242" spans="7:10">
      <c r="G242" s="109"/>
      <c r="H242" s="109"/>
      <c r="I242" s="109"/>
      <c r="J242" s="109"/>
    </row>
    <row r="243" spans="7:10">
      <c r="G243" s="109"/>
      <c r="H243" s="109"/>
      <c r="I243" s="109"/>
      <c r="J243" s="109"/>
    </row>
    <row r="244" spans="7:10">
      <c r="G244" s="109"/>
      <c r="H244" s="109"/>
      <c r="I244" s="109"/>
      <c r="J244" s="109"/>
    </row>
    <row r="245" spans="7:10">
      <c r="G245" s="109"/>
      <c r="H245" s="109"/>
      <c r="I245" s="109"/>
      <c r="J245" s="109"/>
    </row>
    <row r="246" spans="7:10">
      <c r="G246" s="109"/>
      <c r="H246" s="109"/>
      <c r="I246" s="109"/>
      <c r="J246" s="109"/>
    </row>
    <row r="247" spans="7:10">
      <c r="G247" s="109"/>
      <c r="H247" s="109"/>
      <c r="I247" s="109"/>
      <c r="J247" s="109"/>
    </row>
    <row r="248" spans="7:10">
      <c r="G248" s="109"/>
      <c r="H248" s="109"/>
      <c r="I248" s="109"/>
      <c r="J248" s="109"/>
    </row>
    <row r="249" spans="7:10">
      <c r="G249" s="109"/>
      <c r="H249" s="109"/>
      <c r="I249" s="109"/>
      <c r="J249" s="109"/>
    </row>
    <row r="250" spans="7:10">
      <c r="G250" s="109"/>
      <c r="H250" s="109"/>
      <c r="I250" s="109"/>
      <c r="J250" s="109"/>
    </row>
    <row r="251" spans="7:10">
      <c r="G251" s="109"/>
      <c r="H251" s="109"/>
      <c r="I251" s="109"/>
      <c r="J251" s="109"/>
    </row>
    <row r="252" spans="7:10">
      <c r="G252" s="109"/>
      <c r="H252" s="109"/>
      <c r="I252" s="109"/>
      <c r="J252" s="109"/>
    </row>
    <row r="253" spans="7:10">
      <c r="G253" s="109"/>
      <c r="H253" s="109"/>
      <c r="I253" s="109"/>
      <c r="J253" s="109"/>
    </row>
    <row r="254" spans="7:10">
      <c r="G254" s="109"/>
      <c r="H254" s="109"/>
      <c r="I254" s="109"/>
      <c r="J254" s="109"/>
    </row>
    <row r="255" spans="7:10">
      <c r="G255" s="109"/>
      <c r="H255" s="109"/>
      <c r="I255" s="109"/>
      <c r="J255" s="109"/>
    </row>
    <row r="256" spans="7:10">
      <c r="G256" s="109"/>
      <c r="H256" s="109"/>
      <c r="I256" s="109"/>
      <c r="J256" s="109"/>
    </row>
    <row r="257" spans="7:10">
      <c r="G257" s="109"/>
      <c r="H257" s="109"/>
      <c r="I257" s="109"/>
      <c r="J257" s="109"/>
    </row>
    <row r="258" spans="7:10">
      <c r="G258" s="109"/>
      <c r="H258" s="109"/>
      <c r="I258" s="109"/>
      <c r="J258" s="109"/>
    </row>
    <row r="259" spans="7:10">
      <c r="G259" s="109"/>
      <c r="H259" s="109"/>
      <c r="I259" s="109"/>
      <c r="J259" s="109"/>
    </row>
    <row r="260" spans="7:10">
      <c r="G260" s="109"/>
      <c r="H260" s="109"/>
      <c r="I260" s="109"/>
      <c r="J260" s="109"/>
    </row>
    <row r="261" spans="7:10">
      <c r="G261" s="109"/>
      <c r="H261" s="109"/>
      <c r="I261" s="109"/>
      <c r="J261" s="109"/>
    </row>
    <row r="262" spans="7:10">
      <c r="G262" s="109"/>
      <c r="H262" s="109"/>
      <c r="I262" s="109"/>
      <c r="J262" s="109"/>
    </row>
    <row r="263" spans="7:10">
      <c r="G263" s="109"/>
      <c r="H263" s="109"/>
      <c r="I263" s="109"/>
      <c r="J263" s="109"/>
    </row>
    <row r="264" spans="7:10">
      <c r="G264" s="109"/>
      <c r="H264" s="109"/>
      <c r="I264" s="109"/>
      <c r="J264" s="109"/>
    </row>
    <row r="265" spans="7:10">
      <c r="G265" s="109"/>
      <c r="H265" s="109"/>
      <c r="I265" s="109"/>
      <c r="J265" s="109"/>
    </row>
    <row r="266" spans="7:10">
      <c r="G266" s="109"/>
      <c r="H266" s="109"/>
      <c r="I266" s="109"/>
      <c r="J266" s="109"/>
    </row>
    <row r="267" spans="7:10">
      <c r="G267" s="109"/>
      <c r="H267" s="109"/>
      <c r="I267" s="109"/>
      <c r="J267" s="109"/>
    </row>
    <row r="268" spans="7:10">
      <c r="G268" s="109"/>
      <c r="H268" s="109"/>
      <c r="I268" s="109"/>
      <c r="J268" s="109"/>
    </row>
    <row r="269" spans="7:10">
      <c r="G269" s="109"/>
      <c r="H269" s="109"/>
      <c r="I269" s="109"/>
      <c r="J269" s="109"/>
    </row>
    <row r="270" spans="7:10">
      <c r="G270" s="109"/>
      <c r="H270" s="109"/>
      <c r="I270" s="109"/>
      <c r="J270" s="109"/>
    </row>
    <row r="271" spans="7:10">
      <c r="G271" s="109"/>
      <c r="H271" s="109"/>
      <c r="I271" s="109"/>
      <c r="J271" s="109"/>
    </row>
    <row r="272" spans="7:10">
      <c r="G272" s="109"/>
      <c r="H272" s="109"/>
      <c r="I272" s="109"/>
      <c r="J272" s="109"/>
    </row>
    <row r="273" spans="7:10">
      <c r="G273" s="109"/>
      <c r="H273" s="109"/>
      <c r="I273" s="109"/>
      <c r="J273" s="109"/>
    </row>
    <row r="274" spans="7:10">
      <c r="G274" s="109"/>
      <c r="H274" s="109"/>
      <c r="I274" s="109"/>
      <c r="J274" s="109"/>
    </row>
    <row r="275" spans="7:10">
      <c r="G275" s="109"/>
      <c r="H275" s="109"/>
      <c r="I275" s="109"/>
      <c r="J275" s="109"/>
    </row>
    <row r="276" spans="7:10">
      <c r="G276" s="109"/>
      <c r="H276" s="109"/>
      <c r="I276" s="109"/>
      <c r="J276" s="109"/>
    </row>
    <row r="277" spans="7:10">
      <c r="G277" s="109"/>
      <c r="H277" s="109"/>
      <c r="I277" s="109"/>
      <c r="J277" s="109"/>
    </row>
    <row r="278" spans="7:10">
      <c r="G278" s="109"/>
      <c r="H278" s="109"/>
      <c r="I278" s="109"/>
      <c r="J278" s="109"/>
    </row>
    <row r="279" spans="7:10">
      <c r="G279" s="109"/>
      <c r="H279" s="109"/>
      <c r="I279" s="109"/>
      <c r="J279" s="109"/>
    </row>
    <row r="280" spans="7:10">
      <c r="G280" s="109"/>
      <c r="H280" s="109"/>
      <c r="I280" s="109"/>
      <c r="J280" s="109"/>
    </row>
    <row r="281" spans="7:10">
      <c r="G281" s="109"/>
      <c r="H281" s="109"/>
      <c r="I281" s="109"/>
      <c r="J281" s="109"/>
    </row>
    <row r="282" spans="7:10">
      <c r="G282" s="109"/>
      <c r="H282" s="109"/>
      <c r="I282" s="109"/>
      <c r="J282" s="109"/>
    </row>
    <row r="283" spans="7:10">
      <c r="G283" s="109"/>
      <c r="H283" s="109"/>
      <c r="I283" s="109"/>
      <c r="J283" s="109"/>
    </row>
    <row r="284" spans="7:10">
      <c r="G284" s="109"/>
      <c r="H284" s="109"/>
      <c r="I284" s="109"/>
      <c r="J284" s="109"/>
    </row>
  </sheetData>
  <mergeCells count="202">
    <mergeCell ref="A215:A224"/>
    <mergeCell ref="B215:B218"/>
    <mergeCell ref="B145:B147"/>
    <mergeCell ref="B149:B150"/>
    <mergeCell ref="H133:H134"/>
    <mergeCell ref="H129:H132"/>
    <mergeCell ref="C155:C156"/>
    <mergeCell ref="H155:H156"/>
    <mergeCell ref="B169:B170"/>
    <mergeCell ref="B172:B175"/>
    <mergeCell ref="A121:A128"/>
    <mergeCell ref="A112:A114"/>
    <mergeCell ref="B113:B114"/>
    <mergeCell ref="A116:A119"/>
    <mergeCell ref="B117:B119"/>
    <mergeCell ref="C117:C118"/>
    <mergeCell ref="H117:H118"/>
    <mergeCell ref="C133:C134"/>
    <mergeCell ref="B129:B143"/>
    <mergeCell ref="C129:C132"/>
    <mergeCell ref="H76:H77"/>
    <mergeCell ref="C86:C88"/>
    <mergeCell ref="H86:H88"/>
    <mergeCell ref="A3:A44"/>
    <mergeCell ref="B3:B12"/>
    <mergeCell ref="C3:C4"/>
    <mergeCell ref="A106:A109"/>
    <mergeCell ref="B106:B109"/>
    <mergeCell ref="H3:H4"/>
    <mergeCell ref="C11:C12"/>
    <mergeCell ref="H11:H12"/>
    <mergeCell ref="B35:B42"/>
    <mergeCell ref="C38:C39"/>
    <mergeCell ref="H38:H39"/>
    <mergeCell ref="B91:B101"/>
    <mergeCell ref="C91:C92"/>
    <mergeCell ref="H91:H92"/>
    <mergeCell ref="C100:C101"/>
    <mergeCell ref="H100:H101"/>
    <mergeCell ref="I3:I4"/>
    <mergeCell ref="J3:J4"/>
    <mergeCell ref="C6:C7"/>
    <mergeCell ref="H6:H7"/>
    <mergeCell ref="I6:I7"/>
    <mergeCell ref="J6:J7"/>
    <mergeCell ref="C8:C9"/>
    <mergeCell ref="H8:H9"/>
    <mergeCell ref="I8:I9"/>
    <mergeCell ref="J8:J9"/>
    <mergeCell ref="I11:I12"/>
    <mergeCell ref="J11:J12"/>
    <mergeCell ref="B14:B21"/>
    <mergeCell ref="B23:B33"/>
    <mergeCell ref="C23:C24"/>
    <mergeCell ref="H23:H24"/>
    <mergeCell ref="I23:I24"/>
    <mergeCell ref="J23:J24"/>
    <mergeCell ref="C26:C28"/>
    <mergeCell ref="H26:H28"/>
    <mergeCell ref="I26:I28"/>
    <mergeCell ref="J26:J28"/>
    <mergeCell ref="I38:I39"/>
    <mergeCell ref="J38:J39"/>
    <mergeCell ref="A46:A104"/>
    <mergeCell ref="B46:B52"/>
    <mergeCell ref="C50:C51"/>
    <mergeCell ref="H50:H51"/>
    <mergeCell ref="I50:I51"/>
    <mergeCell ref="J50:J51"/>
    <mergeCell ref="B54:B67"/>
    <mergeCell ref="C54:C57"/>
    <mergeCell ref="H54:H57"/>
    <mergeCell ref="I54:I57"/>
    <mergeCell ref="J54:J57"/>
    <mergeCell ref="C60:C62"/>
    <mergeCell ref="H60:H62"/>
    <mergeCell ref="I60:I62"/>
    <mergeCell ref="J60:J62"/>
    <mergeCell ref="C64:C65"/>
    <mergeCell ref="H64:H65"/>
    <mergeCell ref="I64:I65"/>
    <mergeCell ref="J64:J65"/>
    <mergeCell ref="C66:C67"/>
    <mergeCell ref="H66:H67"/>
    <mergeCell ref="I66:I67"/>
    <mergeCell ref="J66:J67"/>
    <mergeCell ref="B69:B70"/>
    <mergeCell ref="B72:B89"/>
    <mergeCell ref="C74:C75"/>
    <mergeCell ref="H74:H75"/>
    <mergeCell ref="I74:I75"/>
    <mergeCell ref="J74:J75"/>
    <mergeCell ref="I76:I77"/>
    <mergeCell ref="J76:J77"/>
    <mergeCell ref="C78:C80"/>
    <mergeCell ref="H78:H80"/>
    <mergeCell ref="I78:I80"/>
    <mergeCell ref="J78:J80"/>
    <mergeCell ref="C81:C82"/>
    <mergeCell ref="H81:H82"/>
    <mergeCell ref="I81:I82"/>
    <mergeCell ref="J81:J82"/>
    <mergeCell ref="C83:C84"/>
    <mergeCell ref="H83:H84"/>
    <mergeCell ref="I83:I84"/>
    <mergeCell ref="J83:J84"/>
    <mergeCell ref="I86:I88"/>
    <mergeCell ref="J86:J88"/>
    <mergeCell ref="C76:C77"/>
    <mergeCell ref="I91:I92"/>
    <mergeCell ref="J91:J92"/>
    <mergeCell ref="C94:C96"/>
    <mergeCell ref="H94:H96"/>
    <mergeCell ref="I94:I96"/>
    <mergeCell ref="J94:J96"/>
    <mergeCell ref="C98:C99"/>
    <mergeCell ref="H98:H99"/>
    <mergeCell ref="I98:I99"/>
    <mergeCell ref="J98:J99"/>
    <mergeCell ref="I100:I101"/>
    <mergeCell ref="J100:J101"/>
    <mergeCell ref="I117:I118"/>
    <mergeCell ref="J117:J118"/>
    <mergeCell ref="B121:B127"/>
    <mergeCell ref="C123:C124"/>
    <mergeCell ref="H123:H124"/>
    <mergeCell ref="I123:I124"/>
    <mergeCell ref="J123:J124"/>
    <mergeCell ref="C126:C127"/>
    <mergeCell ref="H126:H127"/>
    <mergeCell ref="I126:I127"/>
    <mergeCell ref="J126:J127"/>
    <mergeCell ref="I129:I132"/>
    <mergeCell ref="J129:J132"/>
    <mergeCell ref="I133:I134"/>
    <mergeCell ref="J133:J134"/>
    <mergeCell ref="C139:C143"/>
    <mergeCell ref="H139:H143"/>
    <mergeCell ref="I139:I143"/>
    <mergeCell ref="J139:J143"/>
    <mergeCell ref="I153:I154"/>
    <mergeCell ref="J153:J154"/>
    <mergeCell ref="A152:G152"/>
    <mergeCell ref="A129:A151"/>
    <mergeCell ref="A153:A175"/>
    <mergeCell ref="B153:B167"/>
    <mergeCell ref="I155:I156"/>
    <mergeCell ref="J155:J156"/>
    <mergeCell ref="C160:C162"/>
    <mergeCell ref="H160:H162"/>
    <mergeCell ref="I160:I162"/>
    <mergeCell ref="J160:J162"/>
    <mergeCell ref="C153:C154"/>
    <mergeCell ref="H153:H154"/>
    <mergeCell ref="I164:I167"/>
    <mergeCell ref="J164:J167"/>
    <mergeCell ref="C164:C167"/>
    <mergeCell ref="H164:H167"/>
    <mergeCell ref="A178:A194"/>
    <mergeCell ref="B178:B194"/>
    <mergeCell ref="C178:C182"/>
    <mergeCell ref="H178:H182"/>
    <mergeCell ref="I178:I182"/>
    <mergeCell ref="J178:J182"/>
    <mergeCell ref="C183:C185"/>
    <mergeCell ref="H183:H185"/>
    <mergeCell ref="I183:I185"/>
    <mergeCell ref="J183:J185"/>
    <mergeCell ref="C190:C192"/>
    <mergeCell ref="H190:H192"/>
    <mergeCell ref="I190:I192"/>
    <mergeCell ref="J190:J192"/>
    <mergeCell ref="I201:I204"/>
    <mergeCell ref="J201:J204"/>
    <mergeCell ref="A208:A213"/>
    <mergeCell ref="B208:B210"/>
    <mergeCell ref="C208:C209"/>
    <mergeCell ref="H208:H209"/>
    <mergeCell ref="I208:I209"/>
    <mergeCell ref="J208:J209"/>
    <mergeCell ref="B211:B213"/>
    <mergeCell ref="A196:A204"/>
    <mergeCell ref="B196:B204"/>
    <mergeCell ref="C196:C197"/>
    <mergeCell ref="H196:H197"/>
    <mergeCell ref="I196:I197"/>
    <mergeCell ref="J196:J197"/>
    <mergeCell ref="C198:C200"/>
    <mergeCell ref="H198:H200"/>
    <mergeCell ref="I198:I200"/>
    <mergeCell ref="J198:J200"/>
    <mergeCell ref="C201:C204"/>
    <mergeCell ref="H201:H204"/>
    <mergeCell ref="C216:C217"/>
    <mergeCell ref="H216:H217"/>
    <mergeCell ref="I216:I217"/>
    <mergeCell ref="J216:J217"/>
    <mergeCell ref="B219:B223"/>
    <mergeCell ref="C222:C223"/>
    <mergeCell ref="H222:H223"/>
    <mergeCell ref="I222:I223"/>
    <mergeCell ref="J222:J223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8"/>
  <sheetViews>
    <sheetView topLeftCell="A41" zoomScale="70" zoomScaleNormal="70" workbookViewId="0">
      <selection activeCell="J68" sqref="A1:J68"/>
    </sheetView>
  </sheetViews>
  <sheetFormatPr defaultRowHeight="16.5"/>
  <cols>
    <col min="1" max="1" width="18.875" bestFit="1" customWidth="1"/>
    <col min="2" max="3" width="18.875" customWidth="1"/>
    <col min="4" max="4" width="18" bestFit="1" customWidth="1"/>
    <col min="5" max="10" width="12.625" customWidth="1"/>
  </cols>
  <sheetData>
    <row r="1" spans="1:10">
      <c r="A1" s="323" t="s">
        <v>0</v>
      </c>
      <c r="B1" s="324"/>
      <c r="C1" s="77" t="s">
        <v>822</v>
      </c>
      <c r="D1" s="77" t="s">
        <v>823</v>
      </c>
      <c r="E1" s="77" t="s">
        <v>145</v>
      </c>
      <c r="F1" s="77" t="s">
        <v>4</v>
      </c>
      <c r="G1" s="77" t="s">
        <v>3</v>
      </c>
      <c r="H1" s="25" t="s">
        <v>5</v>
      </c>
      <c r="I1" s="25" t="s">
        <v>6</v>
      </c>
      <c r="J1" s="25" t="s">
        <v>7</v>
      </c>
    </row>
    <row r="2" spans="1:10">
      <c r="A2" s="325" t="s">
        <v>146</v>
      </c>
      <c r="B2" s="320" t="s">
        <v>147</v>
      </c>
      <c r="C2" s="82" t="s">
        <v>403</v>
      </c>
      <c r="D2" s="26" t="s">
        <v>148</v>
      </c>
      <c r="E2" s="26" t="s">
        <v>149</v>
      </c>
      <c r="F2" s="82">
        <v>277</v>
      </c>
      <c r="G2" s="82">
        <v>26</v>
      </c>
      <c r="H2" s="27">
        <f>(F2*G2)</f>
        <v>7202</v>
      </c>
      <c r="I2" s="28">
        <v>4821</v>
      </c>
      <c r="J2" s="29">
        <f>I2/H2</f>
        <v>0.66939738961399609</v>
      </c>
    </row>
    <row r="3" spans="1:10">
      <c r="A3" s="326"/>
      <c r="B3" s="321"/>
      <c r="C3" s="82" t="s">
        <v>824</v>
      </c>
      <c r="D3" s="26" t="s">
        <v>150</v>
      </c>
      <c r="E3" s="26" t="s">
        <v>151</v>
      </c>
      <c r="F3" s="82">
        <v>285</v>
      </c>
      <c r="G3" s="82">
        <v>31</v>
      </c>
      <c r="H3" s="27">
        <f>(F3*G3)</f>
        <v>8835</v>
      </c>
      <c r="I3" s="28">
        <v>8367</v>
      </c>
      <c r="J3" s="29">
        <f>I3/H3</f>
        <v>0.9470288624787776</v>
      </c>
    </row>
    <row r="4" spans="1:10">
      <c r="A4" s="326"/>
      <c r="B4" s="322"/>
      <c r="C4" s="156"/>
      <c r="D4" s="317" t="s">
        <v>152</v>
      </c>
      <c r="E4" s="318"/>
      <c r="F4" s="318"/>
      <c r="G4" s="319"/>
      <c r="H4" s="30">
        <f>SUM(H2:H3)</f>
        <v>16037</v>
      </c>
      <c r="I4" s="31">
        <f>SUM(I2:I3)</f>
        <v>13188</v>
      </c>
      <c r="J4" s="32">
        <f>I4/H4</f>
        <v>0.82234831951113052</v>
      </c>
    </row>
    <row r="5" spans="1:10">
      <c r="A5" s="326"/>
      <c r="B5" s="80" t="s">
        <v>153</v>
      </c>
      <c r="C5" s="80" t="s">
        <v>403</v>
      </c>
      <c r="D5" s="26" t="s">
        <v>154</v>
      </c>
      <c r="E5" s="26" t="s">
        <v>149</v>
      </c>
      <c r="F5" s="82">
        <f>8+56+227</f>
        <v>291</v>
      </c>
      <c r="G5" s="82">
        <v>22</v>
      </c>
      <c r="H5" s="27">
        <f>(F5*G5)</f>
        <v>6402</v>
      </c>
      <c r="I5" s="28">
        <v>5506</v>
      </c>
      <c r="J5" s="29">
        <f>I5/H5</f>
        <v>0.86004373633239617</v>
      </c>
    </row>
    <row r="6" spans="1:10">
      <c r="A6" s="326"/>
      <c r="B6" s="328" t="s">
        <v>155</v>
      </c>
      <c r="C6" s="26" t="s">
        <v>403</v>
      </c>
      <c r="D6" s="26" t="s">
        <v>156</v>
      </c>
      <c r="E6" s="26" t="s">
        <v>157</v>
      </c>
      <c r="F6" s="26">
        <v>407</v>
      </c>
      <c r="G6" s="26">
        <v>104</v>
      </c>
      <c r="H6" s="27">
        <f>(F6*G6)</f>
        <v>42328</v>
      </c>
      <c r="I6" s="33">
        <v>20763</v>
      </c>
      <c r="J6" s="29">
        <f>I6/H6</f>
        <v>0.49052636552636553</v>
      </c>
    </row>
    <row r="7" spans="1:10">
      <c r="A7" s="326"/>
      <c r="B7" s="329"/>
      <c r="C7" s="26" t="s">
        <v>225</v>
      </c>
      <c r="D7" s="26" t="s">
        <v>158</v>
      </c>
      <c r="E7" s="26" t="s">
        <v>157</v>
      </c>
      <c r="F7" s="26">
        <v>495</v>
      </c>
      <c r="G7" s="26">
        <v>37</v>
      </c>
      <c r="H7" s="27">
        <f>(F7*G7)</f>
        <v>18315</v>
      </c>
      <c r="I7" s="33">
        <v>19943</v>
      </c>
      <c r="J7" s="29">
        <f>I7/(H7+H8)</f>
        <v>0.66873449131513651</v>
      </c>
    </row>
    <row r="8" spans="1:10">
      <c r="A8" s="326"/>
      <c r="B8" s="329"/>
      <c r="C8" s="26" t="s">
        <v>225</v>
      </c>
      <c r="D8" s="26" t="s">
        <v>159</v>
      </c>
      <c r="E8" s="26" t="s">
        <v>160</v>
      </c>
      <c r="F8" s="26">
        <v>311</v>
      </c>
      <c r="G8" s="26">
        <v>37</v>
      </c>
      <c r="H8" s="27">
        <f>(F8*G8)</f>
        <v>11507</v>
      </c>
      <c r="I8" s="33"/>
      <c r="J8" s="29"/>
    </row>
    <row r="9" spans="1:10">
      <c r="A9" s="326"/>
      <c r="B9" s="330"/>
      <c r="C9" s="157"/>
      <c r="D9" s="317" t="s">
        <v>152</v>
      </c>
      <c r="E9" s="318"/>
      <c r="F9" s="318"/>
      <c r="G9" s="319"/>
      <c r="H9" s="30">
        <f>SUM(H6:H8)</f>
        <v>72150</v>
      </c>
      <c r="I9" s="31">
        <f>SUM(I6:I7)</f>
        <v>40706</v>
      </c>
      <c r="J9" s="32">
        <f>I9/H9</f>
        <v>0.56418572418572421</v>
      </c>
    </row>
    <row r="10" spans="1:10">
      <c r="A10" s="326"/>
      <c r="B10" s="320" t="s">
        <v>161</v>
      </c>
      <c r="C10" s="82" t="s">
        <v>403</v>
      </c>
      <c r="D10" s="82" t="s">
        <v>162</v>
      </c>
      <c r="E10" s="82" t="s">
        <v>149</v>
      </c>
      <c r="F10" s="82">
        <v>277</v>
      </c>
      <c r="G10" s="26">
        <v>62</v>
      </c>
      <c r="H10" s="27">
        <f>(F10*G10)</f>
        <v>17174</v>
      </c>
      <c r="I10" s="28">
        <v>13060</v>
      </c>
      <c r="J10" s="29">
        <f>I10/H10</f>
        <v>0.76045184581343894</v>
      </c>
    </row>
    <row r="11" spans="1:10">
      <c r="A11" s="326"/>
      <c r="B11" s="321"/>
      <c r="C11" s="82" t="s">
        <v>225</v>
      </c>
      <c r="D11" s="82" t="s">
        <v>115</v>
      </c>
      <c r="E11" s="82" t="s">
        <v>160</v>
      </c>
      <c r="F11" s="82">
        <v>311</v>
      </c>
      <c r="G11" s="82">
        <v>52</v>
      </c>
      <c r="H11" s="27">
        <f>(F11*G11)</f>
        <v>16172</v>
      </c>
      <c r="I11" s="28">
        <v>7201</v>
      </c>
      <c r="J11" s="29">
        <f>I11/H11</f>
        <v>0.44527578530793965</v>
      </c>
    </row>
    <row r="12" spans="1:10">
      <c r="A12" s="326"/>
      <c r="B12" s="321"/>
      <c r="C12" s="82" t="s">
        <v>825</v>
      </c>
      <c r="D12" s="26" t="s">
        <v>163</v>
      </c>
      <c r="E12" s="26" t="s">
        <v>149</v>
      </c>
      <c r="F12" s="82">
        <v>276</v>
      </c>
      <c r="G12" s="82">
        <v>12</v>
      </c>
      <c r="H12" s="27">
        <f>(F12*G12)</f>
        <v>3312</v>
      </c>
      <c r="I12" s="28">
        <v>9012</v>
      </c>
      <c r="J12" s="29">
        <f>I12/(H12+H13)</f>
        <v>0.6992551210428305</v>
      </c>
    </row>
    <row r="13" spans="1:10">
      <c r="A13" s="326"/>
      <c r="B13" s="321"/>
      <c r="C13" s="82" t="s">
        <v>825</v>
      </c>
      <c r="D13" s="26" t="s">
        <v>164</v>
      </c>
      <c r="E13" s="26" t="s">
        <v>826</v>
      </c>
      <c r="F13" s="82">
        <v>252</v>
      </c>
      <c r="G13" s="82">
        <v>38</v>
      </c>
      <c r="H13" s="27">
        <f>(F13*G13)</f>
        <v>9576</v>
      </c>
      <c r="I13" s="28"/>
      <c r="J13" s="29"/>
    </row>
    <row r="14" spans="1:10">
      <c r="A14" s="326"/>
      <c r="B14" s="322"/>
      <c r="C14" s="156"/>
      <c r="D14" s="317" t="s">
        <v>152</v>
      </c>
      <c r="E14" s="318"/>
      <c r="F14" s="318"/>
      <c r="G14" s="319"/>
      <c r="H14" s="30">
        <f>SUM(H10:H13)</f>
        <v>46234</v>
      </c>
      <c r="I14" s="31">
        <f>SUM(I10:I12)</f>
        <v>29273</v>
      </c>
      <c r="J14" s="32">
        <f>I14/H14</f>
        <v>0.63314876497815464</v>
      </c>
    </row>
    <row r="15" spans="1:10">
      <c r="A15" s="326"/>
      <c r="B15" s="320" t="s">
        <v>165</v>
      </c>
      <c r="C15" s="82" t="s">
        <v>403</v>
      </c>
      <c r="D15" s="82" t="s">
        <v>166</v>
      </c>
      <c r="E15" s="82" t="s">
        <v>149</v>
      </c>
      <c r="F15" s="82">
        <v>277</v>
      </c>
      <c r="G15" s="82">
        <v>41</v>
      </c>
      <c r="H15" s="27">
        <f>(F15*G15)</f>
        <v>11357</v>
      </c>
      <c r="I15" s="28">
        <v>5546</v>
      </c>
      <c r="J15" s="29">
        <f>I15/H15</f>
        <v>0.48833318658096331</v>
      </c>
    </row>
    <row r="16" spans="1:10">
      <c r="A16" s="326"/>
      <c r="B16" s="321"/>
      <c r="C16" s="82" t="s">
        <v>225</v>
      </c>
      <c r="D16" s="82" t="s">
        <v>167</v>
      </c>
      <c r="E16" s="82" t="s">
        <v>160</v>
      </c>
      <c r="F16" s="82">
        <v>311</v>
      </c>
      <c r="G16" s="82">
        <v>36</v>
      </c>
      <c r="H16" s="27">
        <f>(F16*G16)</f>
        <v>11196</v>
      </c>
      <c r="I16" s="28">
        <v>5863</v>
      </c>
      <c r="J16" s="29">
        <f>I16/H16</f>
        <v>0.52366916755984283</v>
      </c>
    </row>
    <row r="17" spans="1:11" ht="21.95" customHeight="1">
      <c r="A17" s="326"/>
      <c r="B17" s="321"/>
      <c r="C17" s="82" t="s">
        <v>827</v>
      </c>
      <c r="D17" s="82" t="s">
        <v>168</v>
      </c>
      <c r="E17" s="82" t="s">
        <v>828</v>
      </c>
      <c r="F17" s="82">
        <f>29+28+224</f>
        <v>281</v>
      </c>
      <c r="G17" s="82">
        <v>29</v>
      </c>
      <c r="H17" s="27">
        <f>(F17*G17)</f>
        <v>8149</v>
      </c>
      <c r="I17" s="28">
        <v>5885</v>
      </c>
      <c r="J17" s="29">
        <f>I17/H17</f>
        <v>0.7221744999386428</v>
      </c>
    </row>
    <row r="18" spans="1:11" ht="21.95" customHeight="1">
      <c r="A18" s="326"/>
      <c r="B18" s="322"/>
      <c r="C18" s="156"/>
      <c r="D18" s="317" t="s">
        <v>152</v>
      </c>
      <c r="E18" s="318"/>
      <c r="F18" s="318"/>
      <c r="G18" s="319"/>
      <c r="H18" s="30">
        <f>SUM(H15:H17)</f>
        <v>30702</v>
      </c>
      <c r="I18" s="31">
        <f>SUM(I15:I17)</f>
        <v>17294</v>
      </c>
      <c r="J18" s="32">
        <f>I18/H18</f>
        <v>0.56328577942805025</v>
      </c>
    </row>
    <row r="19" spans="1:11" ht="21.95" customHeight="1">
      <c r="A19" s="326"/>
      <c r="B19" s="331" t="s">
        <v>169</v>
      </c>
      <c r="C19" s="82" t="s">
        <v>403</v>
      </c>
      <c r="D19" s="26" t="s">
        <v>28</v>
      </c>
      <c r="E19" s="26" t="s">
        <v>170</v>
      </c>
      <c r="F19" s="82">
        <v>276</v>
      </c>
      <c r="G19" s="82">
        <v>32</v>
      </c>
      <c r="H19" s="27">
        <f>(F19*G19)</f>
        <v>8832</v>
      </c>
      <c r="I19" s="28">
        <v>18458</v>
      </c>
      <c r="J19" s="29">
        <f>I19/(H19+H20)</f>
        <v>0.89567158385093171</v>
      </c>
    </row>
    <row r="20" spans="1:11" ht="21.95" customHeight="1">
      <c r="A20" s="326"/>
      <c r="B20" s="331"/>
      <c r="C20" s="82" t="s">
        <v>403</v>
      </c>
      <c r="D20" s="26" t="s">
        <v>171</v>
      </c>
      <c r="E20" s="26" t="s">
        <v>172</v>
      </c>
      <c r="F20" s="82">
        <v>368</v>
      </c>
      <c r="G20" s="82">
        <v>32</v>
      </c>
      <c r="H20" s="27">
        <f>(F20*G20)</f>
        <v>11776</v>
      </c>
      <c r="I20" s="28"/>
      <c r="J20" s="29"/>
    </row>
    <row r="21" spans="1:11" ht="21.95" customHeight="1">
      <c r="A21" s="326"/>
      <c r="B21" s="331"/>
      <c r="C21" s="82" t="s">
        <v>225</v>
      </c>
      <c r="D21" s="26" t="s">
        <v>173</v>
      </c>
      <c r="E21" s="26" t="s">
        <v>170</v>
      </c>
      <c r="F21" s="82">
        <v>275</v>
      </c>
      <c r="G21" s="82">
        <v>31</v>
      </c>
      <c r="H21" s="27">
        <f>(F21*G21)</f>
        <v>8525</v>
      </c>
      <c r="I21" s="28">
        <v>7761</v>
      </c>
      <c r="J21" s="29">
        <f>I21/H21</f>
        <v>0.91038123167155427</v>
      </c>
    </row>
    <row r="22" spans="1:11" ht="21.95" customHeight="1">
      <c r="A22" s="326"/>
      <c r="B22" s="331"/>
      <c r="C22" s="82" t="s">
        <v>829</v>
      </c>
      <c r="D22" s="26" t="s">
        <v>174</v>
      </c>
      <c r="E22" s="26" t="s">
        <v>170</v>
      </c>
      <c r="F22" s="82">
        <v>277</v>
      </c>
      <c r="G22" s="82">
        <v>22</v>
      </c>
      <c r="H22" s="27">
        <f>(F22*G22)</f>
        <v>6094</v>
      </c>
      <c r="I22" s="28">
        <v>5475</v>
      </c>
      <c r="J22" s="29">
        <f>I22/H22</f>
        <v>0.8984246800131277</v>
      </c>
    </row>
    <row r="23" spans="1:11" ht="21.95" customHeight="1">
      <c r="A23" s="327"/>
      <c r="B23" s="331"/>
      <c r="C23" s="82"/>
      <c r="D23" s="332" t="s">
        <v>152</v>
      </c>
      <c r="E23" s="332"/>
      <c r="F23" s="332"/>
      <c r="G23" s="332"/>
      <c r="H23" s="30">
        <f>SUM(H19:H22)</f>
        <v>35227</v>
      </c>
      <c r="I23" s="31">
        <f>SUM(I19,I21:I22)</f>
        <v>31694</v>
      </c>
      <c r="J23" s="32">
        <f>I23/H23</f>
        <v>0.89970761063956628</v>
      </c>
    </row>
    <row r="24" spans="1:11" ht="21.95" customHeight="1">
      <c r="A24" s="78"/>
      <c r="B24" s="34"/>
      <c r="C24" s="34"/>
      <c r="D24" s="35"/>
      <c r="E24" s="35"/>
      <c r="F24" s="36"/>
      <c r="G24" s="36"/>
      <c r="H24" s="37"/>
      <c r="I24" s="38"/>
      <c r="J24" s="39"/>
    </row>
    <row r="25" spans="1:11" ht="21.95" customHeight="1">
      <c r="A25" s="79"/>
      <c r="B25" s="40"/>
      <c r="C25" s="40"/>
      <c r="D25" s="41"/>
      <c r="E25" s="41"/>
      <c r="F25" s="40"/>
      <c r="G25" s="40"/>
      <c r="H25" s="42"/>
      <c r="I25" s="43"/>
      <c r="J25" s="44"/>
      <c r="K25" s="45"/>
    </row>
    <row r="26" spans="1:11" ht="21.95" customHeight="1">
      <c r="A26" s="244" t="s">
        <v>175</v>
      </c>
      <c r="B26" s="328" t="s">
        <v>176</v>
      </c>
      <c r="C26" s="26" t="s">
        <v>403</v>
      </c>
      <c r="D26" s="26" t="s">
        <v>177</v>
      </c>
      <c r="E26" s="26" t="s">
        <v>157</v>
      </c>
      <c r="F26" s="26">
        <v>407</v>
      </c>
      <c r="G26" s="26">
        <v>91</v>
      </c>
      <c r="H26" s="27">
        <f>(F26*G26)</f>
        <v>37037</v>
      </c>
      <c r="I26" s="33">
        <v>21022</v>
      </c>
      <c r="J26" s="29">
        <f t="shared" ref="J26:J38" si="0">I26/H26</f>
        <v>0.56759456759456761</v>
      </c>
    </row>
    <row r="27" spans="1:11" ht="21.95" customHeight="1">
      <c r="A27" s="245"/>
      <c r="B27" s="329"/>
      <c r="C27" s="26" t="s">
        <v>225</v>
      </c>
      <c r="D27" s="26" t="s">
        <v>178</v>
      </c>
      <c r="E27" s="26" t="s">
        <v>157</v>
      </c>
      <c r="F27" s="26">
        <v>495</v>
      </c>
      <c r="G27" s="26">
        <v>31</v>
      </c>
      <c r="H27" s="27">
        <f>(F27*G27)</f>
        <v>15345</v>
      </c>
      <c r="I27" s="33">
        <v>12419</v>
      </c>
      <c r="J27" s="29">
        <f t="shared" si="0"/>
        <v>0.80931899641577065</v>
      </c>
    </row>
    <row r="28" spans="1:11" ht="21.95" customHeight="1">
      <c r="A28" s="245"/>
      <c r="B28" s="330"/>
      <c r="C28" s="157"/>
      <c r="D28" s="317" t="s">
        <v>152</v>
      </c>
      <c r="E28" s="318"/>
      <c r="F28" s="318"/>
      <c r="G28" s="319"/>
      <c r="H28" s="30">
        <f>SUM(H26:H27)</f>
        <v>52382</v>
      </c>
      <c r="I28" s="31">
        <f>SUM(I26:I27)</f>
        <v>33441</v>
      </c>
      <c r="J28" s="32">
        <f t="shared" si="0"/>
        <v>0.6384063227826352</v>
      </c>
    </row>
    <row r="29" spans="1:11" ht="21.95" customHeight="1">
      <c r="A29" s="245"/>
      <c r="B29" s="82" t="s">
        <v>179</v>
      </c>
      <c r="C29" s="82" t="s">
        <v>827</v>
      </c>
      <c r="D29" s="82" t="s">
        <v>180</v>
      </c>
      <c r="E29" s="82" t="s">
        <v>181</v>
      </c>
      <c r="F29" s="82">
        <v>306</v>
      </c>
      <c r="G29" s="82">
        <v>31</v>
      </c>
      <c r="H29" s="27">
        <f>(F29*G29)</f>
        <v>9486</v>
      </c>
      <c r="I29" s="28">
        <v>8056</v>
      </c>
      <c r="J29" s="29">
        <f t="shared" si="0"/>
        <v>0.84925152856841657</v>
      </c>
    </row>
    <row r="30" spans="1:11" ht="21.95" customHeight="1">
      <c r="A30" s="245"/>
      <c r="B30" s="82" t="s">
        <v>182</v>
      </c>
      <c r="C30" s="82" t="s">
        <v>827</v>
      </c>
      <c r="D30" s="82" t="s">
        <v>183</v>
      </c>
      <c r="E30" s="82" t="s">
        <v>149</v>
      </c>
      <c r="F30" s="82">
        <v>296</v>
      </c>
      <c r="G30" s="82">
        <v>26</v>
      </c>
      <c r="H30" s="27">
        <f>(F30*G30)</f>
        <v>7696</v>
      </c>
      <c r="I30" s="28">
        <v>5849</v>
      </c>
      <c r="J30" s="29">
        <f t="shared" si="0"/>
        <v>0.76000519750519746</v>
      </c>
    </row>
    <row r="31" spans="1:11" ht="21.95" customHeight="1">
      <c r="A31" s="245"/>
      <c r="B31" s="80" t="s">
        <v>184</v>
      </c>
      <c r="C31" s="80" t="s">
        <v>403</v>
      </c>
      <c r="D31" s="26" t="s">
        <v>185</v>
      </c>
      <c r="E31" s="26" t="s">
        <v>151</v>
      </c>
      <c r="F31" s="82">
        <v>269</v>
      </c>
      <c r="G31" s="82">
        <v>22</v>
      </c>
      <c r="H31" s="27">
        <f>(F31*G31)</f>
        <v>5918</v>
      </c>
      <c r="I31" s="28">
        <v>4537</v>
      </c>
      <c r="J31" s="29">
        <f t="shared" si="0"/>
        <v>0.76664413653261232</v>
      </c>
    </row>
    <row r="32" spans="1:11" ht="21.95" customHeight="1">
      <c r="A32" s="245"/>
      <c r="B32" s="320" t="s">
        <v>186</v>
      </c>
      <c r="C32" s="82" t="s">
        <v>403</v>
      </c>
      <c r="D32" s="82" t="s">
        <v>187</v>
      </c>
      <c r="E32" s="82" t="s">
        <v>149</v>
      </c>
      <c r="F32" s="82">
        <v>277</v>
      </c>
      <c r="G32" s="82">
        <v>45</v>
      </c>
      <c r="H32" s="27">
        <f>(F32*G32)</f>
        <v>12465</v>
      </c>
      <c r="I32" s="28">
        <v>7160</v>
      </c>
      <c r="J32" s="29">
        <f t="shared" si="0"/>
        <v>0.574408343361412</v>
      </c>
    </row>
    <row r="33" spans="1:10">
      <c r="A33" s="245"/>
      <c r="B33" s="321"/>
      <c r="C33" s="82" t="s">
        <v>225</v>
      </c>
      <c r="D33" s="82" t="s">
        <v>188</v>
      </c>
      <c r="E33" s="82" t="s">
        <v>149</v>
      </c>
      <c r="F33" s="82">
        <v>300</v>
      </c>
      <c r="G33" s="82">
        <v>25</v>
      </c>
      <c r="H33" s="27">
        <f>(F33*G33)</f>
        <v>7500</v>
      </c>
      <c r="I33" s="28">
        <v>4707</v>
      </c>
      <c r="J33" s="29">
        <f t="shared" si="0"/>
        <v>0.62760000000000005</v>
      </c>
    </row>
    <row r="34" spans="1:10">
      <c r="A34" s="245"/>
      <c r="B34" s="322"/>
      <c r="C34" s="156"/>
      <c r="D34" s="317" t="s">
        <v>152</v>
      </c>
      <c r="E34" s="318"/>
      <c r="F34" s="318"/>
      <c r="G34" s="319"/>
      <c r="H34" s="30">
        <f>SUM(H32:H33)</f>
        <v>19965</v>
      </c>
      <c r="I34" s="31">
        <f>SUM(I32:I33)</f>
        <v>11867</v>
      </c>
      <c r="J34" s="32">
        <f t="shared" si="0"/>
        <v>0.59439018281993483</v>
      </c>
    </row>
    <row r="35" spans="1:10">
      <c r="A35" s="245"/>
      <c r="B35" s="320" t="s">
        <v>189</v>
      </c>
      <c r="C35" s="82" t="s">
        <v>403</v>
      </c>
      <c r="D35" s="26" t="s">
        <v>190</v>
      </c>
      <c r="E35" s="26" t="s">
        <v>172</v>
      </c>
      <c r="F35" s="82">
        <v>368</v>
      </c>
      <c r="G35" s="82">
        <v>36</v>
      </c>
      <c r="H35" s="27">
        <f>(F35*G35)</f>
        <v>13248</v>
      </c>
      <c r="I35" s="28">
        <v>10449</v>
      </c>
      <c r="J35" s="29">
        <f t="shared" si="0"/>
        <v>0.78872282608695654</v>
      </c>
    </row>
    <row r="36" spans="1:10">
      <c r="A36" s="245"/>
      <c r="B36" s="321"/>
      <c r="C36" s="82" t="s">
        <v>827</v>
      </c>
      <c r="D36" s="26" t="s">
        <v>191</v>
      </c>
      <c r="E36" s="26" t="s">
        <v>181</v>
      </c>
      <c r="F36" s="82">
        <v>306</v>
      </c>
      <c r="G36" s="82">
        <v>31</v>
      </c>
      <c r="H36" s="27">
        <f>(F36*G36)</f>
        <v>9486</v>
      </c>
      <c r="I36" s="28">
        <v>7761</v>
      </c>
      <c r="J36" s="29">
        <f t="shared" si="0"/>
        <v>0.81815306767868434</v>
      </c>
    </row>
    <row r="37" spans="1:10">
      <c r="A37" s="245"/>
      <c r="B37" s="322"/>
      <c r="C37" s="156"/>
      <c r="D37" s="317" t="s">
        <v>152</v>
      </c>
      <c r="E37" s="318"/>
      <c r="F37" s="318"/>
      <c r="G37" s="319"/>
      <c r="H37" s="30">
        <f>SUM(H35:H36)</f>
        <v>22734</v>
      </c>
      <c r="I37" s="31">
        <f>SUM(I35:I36)</f>
        <v>18210</v>
      </c>
      <c r="J37" s="32">
        <f t="shared" si="0"/>
        <v>0.80100290314067035</v>
      </c>
    </row>
    <row r="38" spans="1:10">
      <c r="A38" s="239"/>
      <c r="B38" s="82" t="s">
        <v>192</v>
      </c>
      <c r="C38" s="82" t="s">
        <v>403</v>
      </c>
      <c r="D38" s="26" t="s">
        <v>193</v>
      </c>
      <c r="E38" s="26" t="s">
        <v>149</v>
      </c>
      <c r="F38" s="82">
        <v>277</v>
      </c>
      <c r="G38" s="82">
        <v>31</v>
      </c>
      <c r="H38" s="27">
        <f>(F38*G38)</f>
        <v>8587</v>
      </c>
      <c r="I38" s="28">
        <v>7307</v>
      </c>
      <c r="J38" s="29">
        <f t="shared" si="0"/>
        <v>0.85093746360777922</v>
      </c>
    </row>
    <row r="39" spans="1:10">
      <c r="J39" s="24"/>
    </row>
    <row r="40" spans="1:10">
      <c r="J40" s="24"/>
    </row>
    <row r="41" spans="1:10">
      <c r="A41" s="240" t="s">
        <v>194</v>
      </c>
      <c r="B41" s="82" t="s">
        <v>195</v>
      </c>
      <c r="C41" s="82" t="s">
        <v>830</v>
      </c>
      <c r="D41" s="26" t="s">
        <v>196</v>
      </c>
      <c r="E41" s="26" t="s">
        <v>151</v>
      </c>
      <c r="F41" s="82">
        <v>243</v>
      </c>
      <c r="G41" s="82">
        <v>17</v>
      </c>
      <c r="H41" s="27">
        <f>(F41*G41)</f>
        <v>4131</v>
      </c>
      <c r="I41" s="28">
        <v>3516</v>
      </c>
      <c r="J41" s="29">
        <f t="shared" ref="J41:J47" si="1">I41/H41</f>
        <v>0.85112563543936093</v>
      </c>
    </row>
    <row r="42" spans="1:10">
      <c r="A42" s="240"/>
      <c r="B42" s="331" t="s">
        <v>197</v>
      </c>
      <c r="C42" s="82" t="s">
        <v>403</v>
      </c>
      <c r="D42" s="26" t="s">
        <v>198</v>
      </c>
      <c r="E42" s="26" t="s">
        <v>831</v>
      </c>
      <c r="F42" s="82">
        <f>6+18+245</f>
        <v>269</v>
      </c>
      <c r="G42" s="82">
        <v>31</v>
      </c>
      <c r="H42" s="27">
        <f>(F42*G42)</f>
        <v>8339</v>
      </c>
      <c r="I42" s="28">
        <v>6548</v>
      </c>
      <c r="J42" s="29">
        <f t="shared" si="1"/>
        <v>0.78522604628852377</v>
      </c>
    </row>
    <row r="43" spans="1:10">
      <c r="A43" s="240"/>
      <c r="B43" s="331"/>
      <c r="C43" s="82" t="s">
        <v>832</v>
      </c>
      <c r="D43" s="26" t="s">
        <v>199</v>
      </c>
      <c r="E43" s="26" t="s">
        <v>200</v>
      </c>
      <c r="F43" s="82">
        <v>348</v>
      </c>
      <c r="G43" s="82">
        <v>30</v>
      </c>
      <c r="H43" s="27">
        <f>(F43*G43)</f>
        <v>10440</v>
      </c>
      <c r="I43" s="28">
        <v>6828</v>
      </c>
      <c r="J43" s="29">
        <f t="shared" si="1"/>
        <v>0.65402298850574714</v>
      </c>
    </row>
    <row r="44" spans="1:10">
      <c r="A44" s="240"/>
      <c r="B44" s="331"/>
      <c r="C44" s="158"/>
      <c r="D44" s="317" t="s">
        <v>152</v>
      </c>
      <c r="E44" s="318"/>
      <c r="F44" s="318"/>
      <c r="G44" s="319"/>
      <c r="H44" s="30">
        <f>SUM(H42:H43)</f>
        <v>18779</v>
      </c>
      <c r="I44" s="31">
        <f>SUM(I42:I43)</f>
        <v>13376</v>
      </c>
      <c r="J44" s="32">
        <f t="shared" si="1"/>
        <v>0.71228499920123545</v>
      </c>
    </row>
    <row r="45" spans="1:10">
      <c r="A45" s="240"/>
      <c r="B45" s="320" t="s">
        <v>201</v>
      </c>
      <c r="C45" s="82" t="s">
        <v>403</v>
      </c>
      <c r="D45" s="26" t="s">
        <v>202</v>
      </c>
      <c r="E45" s="26" t="s">
        <v>151</v>
      </c>
      <c r="F45" s="82">
        <v>269</v>
      </c>
      <c r="G45" s="82">
        <v>29</v>
      </c>
      <c r="H45" s="27">
        <f>(F45*G45)</f>
        <v>7801</v>
      </c>
      <c r="I45" s="28">
        <v>6462</v>
      </c>
      <c r="J45" s="29">
        <f t="shared" si="1"/>
        <v>0.82835533905909497</v>
      </c>
    </row>
    <row r="46" spans="1:10">
      <c r="A46" s="240"/>
      <c r="B46" s="321"/>
      <c r="C46" s="82" t="s">
        <v>832</v>
      </c>
      <c r="D46" s="26" t="s">
        <v>203</v>
      </c>
      <c r="E46" s="26" t="s">
        <v>833</v>
      </c>
      <c r="F46" s="82">
        <v>400</v>
      </c>
      <c r="G46" s="82">
        <v>29</v>
      </c>
      <c r="H46" s="27">
        <f>(F46*G46)</f>
        <v>11600</v>
      </c>
      <c r="I46" s="28">
        <v>8827</v>
      </c>
      <c r="J46" s="29">
        <f t="shared" si="1"/>
        <v>0.76094827586206892</v>
      </c>
    </row>
    <row r="47" spans="1:10">
      <c r="A47" s="240"/>
      <c r="B47" s="322"/>
      <c r="C47" s="156"/>
      <c r="D47" s="317" t="s">
        <v>152</v>
      </c>
      <c r="E47" s="318"/>
      <c r="F47" s="318"/>
      <c r="G47" s="319"/>
      <c r="H47" s="30">
        <f>SUM(H45:H46)</f>
        <v>19401</v>
      </c>
      <c r="I47" s="31">
        <f>SUM(I45:I46)</f>
        <v>15289</v>
      </c>
      <c r="J47" s="32">
        <f t="shared" si="1"/>
        <v>0.78805216225967734</v>
      </c>
    </row>
    <row r="48" spans="1:10">
      <c r="J48" s="24"/>
    </row>
    <row r="49" spans="1:10">
      <c r="J49" s="24"/>
    </row>
    <row r="50" spans="1:10">
      <c r="A50" s="240" t="s">
        <v>204</v>
      </c>
      <c r="B50" s="328" t="s">
        <v>205</v>
      </c>
      <c r="C50" s="26" t="s">
        <v>403</v>
      </c>
      <c r="D50" s="26" t="s">
        <v>206</v>
      </c>
      <c r="E50" s="26" t="s">
        <v>149</v>
      </c>
      <c r="F50" s="26">
        <f>8+56+227</f>
        <v>291</v>
      </c>
      <c r="G50" s="26">
        <v>31</v>
      </c>
      <c r="H50" s="27">
        <f t="shared" ref="H50:H56" si="2">(F50*G50)</f>
        <v>9021</v>
      </c>
      <c r="I50" s="33">
        <v>14490</v>
      </c>
      <c r="J50" s="29">
        <f>I50/(H50+H51)</f>
        <v>0.82729089351984009</v>
      </c>
    </row>
    <row r="51" spans="1:10">
      <c r="A51" s="240"/>
      <c r="B51" s="329"/>
      <c r="C51" s="26" t="s">
        <v>403</v>
      </c>
      <c r="D51" s="26" t="s">
        <v>207</v>
      </c>
      <c r="E51" s="26" t="s">
        <v>170</v>
      </c>
      <c r="F51" s="26">
        <v>274</v>
      </c>
      <c r="G51" s="26">
        <v>31</v>
      </c>
      <c r="H51" s="27">
        <f t="shared" si="2"/>
        <v>8494</v>
      </c>
      <c r="I51" s="33"/>
      <c r="J51" s="29"/>
    </row>
    <row r="52" spans="1:10">
      <c r="A52" s="240"/>
      <c r="B52" s="329"/>
      <c r="C52" s="26" t="s">
        <v>834</v>
      </c>
      <c r="D52" s="26" t="s">
        <v>208</v>
      </c>
      <c r="E52" s="26" t="s">
        <v>209</v>
      </c>
      <c r="F52" s="26">
        <v>195</v>
      </c>
      <c r="G52" s="26">
        <v>27</v>
      </c>
      <c r="H52" s="27">
        <f t="shared" si="2"/>
        <v>5265</v>
      </c>
      <c r="I52" s="33">
        <v>9205</v>
      </c>
      <c r="J52" s="29">
        <f>I52/(H52+H53)</f>
        <v>0.84179240969364422</v>
      </c>
    </row>
    <row r="53" spans="1:10">
      <c r="A53" s="240"/>
      <c r="B53" s="329"/>
      <c r="C53" s="26" t="s">
        <v>834</v>
      </c>
      <c r="D53" s="26" t="s">
        <v>835</v>
      </c>
      <c r="E53" s="26" t="s">
        <v>836</v>
      </c>
      <c r="F53" s="26">
        <v>189</v>
      </c>
      <c r="G53" s="26">
        <v>30</v>
      </c>
      <c r="H53" s="27">
        <f t="shared" si="2"/>
        <v>5670</v>
      </c>
      <c r="I53" s="33"/>
      <c r="J53" s="29"/>
    </row>
    <row r="54" spans="1:10">
      <c r="A54" s="240"/>
      <c r="B54" s="329"/>
      <c r="C54" s="26" t="s">
        <v>837</v>
      </c>
      <c r="D54" s="26" t="s">
        <v>838</v>
      </c>
      <c r="E54" s="26" t="s">
        <v>839</v>
      </c>
      <c r="F54" s="26">
        <v>189</v>
      </c>
      <c r="G54" s="26">
        <v>57</v>
      </c>
      <c r="H54" s="27">
        <f t="shared" si="2"/>
        <v>10773</v>
      </c>
      <c r="I54" s="33">
        <v>8815</v>
      </c>
      <c r="J54" s="29">
        <f t="shared" ref="J54:J61" si="3">I54/H54</f>
        <v>0.81824932702125686</v>
      </c>
    </row>
    <row r="55" spans="1:10">
      <c r="A55" s="240"/>
      <c r="B55" s="329"/>
      <c r="C55" s="26" t="s">
        <v>226</v>
      </c>
      <c r="D55" s="26" t="s">
        <v>210</v>
      </c>
      <c r="E55" s="26" t="s">
        <v>211</v>
      </c>
      <c r="F55" s="26">
        <v>189</v>
      </c>
      <c r="G55" s="26">
        <v>94</v>
      </c>
      <c r="H55" s="27">
        <f t="shared" si="2"/>
        <v>17766</v>
      </c>
      <c r="I55" s="33">
        <v>14734</v>
      </c>
      <c r="J55" s="29">
        <f t="shared" si="3"/>
        <v>0.8293369357199144</v>
      </c>
    </row>
    <row r="56" spans="1:10">
      <c r="A56" s="240"/>
      <c r="B56" s="329"/>
      <c r="C56" s="26" t="s">
        <v>590</v>
      </c>
      <c r="D56" s="26" t="s">
        <v>212</v>
      </c>
      <c r="E56" s="26" t="s">
        <v>213</v>
      </c>
      <c r="F56" s="26">
        <v>189</v>
      </c>
      <c r="G56" s="26">
        <v>42</v>
      </c>
      <c r="H56" s="27">
        <f t="shared" si="2"/>
        <v>7938</v>
      </c>
      <c r="I56" s="33">
        <v>6090</v>
      </c>
      <c r="J56" s="29">
        <f t="shared" si="3"/>
        <v>0.76719576719576721</v>
      </c>
    </row>
    <row r="57" spans="1:10">
      <c r="A57" s="240"/>
      <c r="B57" s="330"/>
      <c r="C57" s="157"/>
      <c r="D57" s="317" t="s">
        <v>152</v>
      </c>
      <c r="E57" s="318"/>
      <c r="F57" s="318"/>
      <c r="G57" s="319"/>
      <c r="H57" s="30">
        <f>SUM(H50:H56)</f>
        <v>64927</v>
      </c>
      <c r="I57" s="31">
        <f>SUM(I50:I56)</f>
        <v>53334</v>
      </c>
      <c r="J57" s="32">
        <f t="shared" si="3"/>
        <v>0.82144562354644446</v>
      </c>
    </row>
    <row r="58" spans="1:10">
      <c r="A58" s="240"/>
      <c r="B58" s="320" t="s">
        <v>214</v>
      </c>
      <c r="C58" s="82" t="s">
        <v>225</v>
      </c>
      <c r="D58" s="26" t="s">
        <v>215</v>
      </c>
      <c r="E58" s="26" t="s">
        <v>209</v>
      </c>
      <c r="F58" s="82">
        <v>174</v>
      </c>
      <c r="G58" s="82">
        <v>36</v>
      </c>
      <c r="H58" s="27">
        <f>(F58*G58)</f>
        <v>6264</v>
      </c>
      <c r="I58" s="28">
        <v>4263</v>
      </c>
      <c r="J58" s="29">
        <f t="shared" si="3"/>
        <v>0.68055555555555558</v>
      </c>
    </row>
    <row r="59" spans="1:10">
      <c r="A59" s="240"/>
      <c r="B59" s="321"/>
      <c r="C59" s="82" t="s">
        <v>226</v>
      </c>
      <c r="D59" s="26" t="s">
        <v>216</v>
      </c>
      <c r="E59" s="26" t="s">
        <v>211</v>
      </c>
      <c r="F59" s="82">
        <v>189</v>
      </c>
      <c r="G59" s="82">
        <v>62</v>
      </c>
      <c r="H59" s="27">
        <f>(F59*G59)</f>
        <v>11718</v>
      </c>
      <c r="I59" s="28">
        <v>9589</v>
      </c>
      <c r="J59" s="29">
        <f t="shared" si="3"/>
        <v>0.81831370541047965</v>
      </c>
    </row>
    <row r="60" spans="1:10">
      <c r="A60" s="240"/>
      <c r="B60" s="321"/>
      <c r="C60" s="82" t="s">
        <v>590</v>
      </c>
      <c r="D60" s="26" t="s">
        <v>217</v>
      </c>
      <c r="E60" s="26" t="s">
        <v>213</v>
      </c>
      <c r="F60" s="82">
        <v>189</v>
      </c>
      <c r="G60" s="82">
        <v>34</v>
      </c>
      <c r="H60" s="27">
        <f>(F60*G60)</f>
        <v>6426</v>
      </c>
      <c r="I60" s="28">
        <v>4235</v>
      </c>
      <c r="J60" s="29">
        <f t="shared" si="3"/>
        <v>0.65904139433551201</v>
      </c>
    </row>
    <row r="61" spans="1:10">
      <c r="A61" s="240"/>
      <c r="B61" s="322"/>
      <c r="C61" s="156"/>
      <c r="D61" s="317" t="s">
        <v>152</v>
      </c>
      <c r="E61" s="318"/>
      <c r="F61" s="318"/>
      <c r="G61" s="319"/>
      <c r="H61" s="30">
        <f>SUM(H58:H60)</f>
        <v>24408</v>
      </c>
      <c r="I61" s="31">
        <f>SUM(I58:I60)</f>
        <v>18087</v>
      </c>
      <c r="J61" s="32">
        <f t="shared" si="3"/>
        <v>0.74102753195673554</v>
      </c>
    </row>
    <row r="62" spans="1:10">
      <c r="J62" s="24"/>
    </row>
    <row r="63" spans="1:10">
      <c r="J63" s="24"/>
    </row>
    <row r="64" spans="1:10">
      <c r="A64" s="244" t="s">
        <v>840</v>
      </c>
      <c r="B64" s="82" t="s">
        <v>218</v>
      </c>
      <c r="C64" s="82" t="s">
        <v>403</v>
      </c>
      <c r="D64" s="82" t="s">
        <v>219</v>
      </c>
      <c r="E64" s="82" t="s">
        <v>170</v>
      </c>
      <c r="F64" s="82">
        <v>272</v>
      </c>
      <c r="G64" s="26">
        <v>20</v>
      </c>
      <c r="H64" s="27">
        <f>(F64*G64)</f>
        <v>5440</v>
      </c>
      <c r="I64" s="28">
        <v>4466</v>
      </c>
      <c r="J64" s="29">
        <f t="shared" ref="J64:J68" si="4">I64/H64</f>
        <v>0.82095588235294115</v>
      </c>
    </row>
    <row r="65" spans="1:10">
      <c r="A65" s="245"/>
      <c r="B65" s="320" t="s">
        <v>220</v>
      </c>
      <c r="C65" s="159" t="s">
        <v>403</v>
      </c>
      <c r="D65" s="48" t="s">
        <v>221</v>
      </c>
      <c r="E65" s="48" t="s">
        <v>170</v>
      </c>
      <c r="F65" s="82">
        <v>272</v>
      </c>
      <c r="G65" s="82">
        <v>31</v>
      </c>
      <c r="H65" s="27">
        <f>(F65*G65)</f>
        <v>8432</v>
      </c>
      <c r="I65" s="33">
        <v>8230</v>
      </c>
      <c r="J65" s="29">
        <f t="shared" si="4"/>
        <v>0.97604364326375714</v>
      </c>
    </row>
    <row r="66" spans="1:10">
      <c r="A66" s="245"/>
      <c r="B66" s="321"/>
      <c r="C66" s="82" t="s">
        <v>225</v>
      </c>
      <c r="D66" s="81" t="s">
        <v>222</v>
      </c>
      <c r="E66" s="81" t="s">
        <v>149</v>
      </c>
      <c r="F66" s="46">
        <v>300</v>
      </c>
      <c r="G66" s="81">
        <v>31</v>
      </c>
      <c r="H66" s="27">
        <f>(F66*G66)</f>
        <v>9300</v>
      </c>
      <c r="I66" s="47">
        <v>9207</v>
      </c>
      <c r="J66" s="29">
        <f t="shared" si="4"/>
        <v>0.99</v>
      </c>
    </row>
    <row r="67" spans="1:10">
      <c r="A67" s="245"/>
      <c r="B67" s="322"/>
      <c r="C67" s="156"/>
      <c r="D67" s="317" t="s">
        <v>152</v>
      </c>
      <c r="E67" s="318"/>
      <c r="F67" s="318"/>
      <c r="G67" s="319"/>
      <c r="H67" s="30">
        <f>SUM(H65:H66)</f>
        <v>17732</v>
      </c>
      <c r="I67" s="31">
        <f>SUM(I65:I66)</f>
        <v>17437</v>
      </c>
      <c r="J67" s="32">
        <f t="shared" si="4"/>
        <v>0.98336341078276557</v>
      </c>
    </row>
    <row r="68" spans="1:10">
      <c r="A68" s="239"/>
      <c r="B68" s="82" t="s">
        <v>223</v>
      </c>
      <c r="C68" s="82" t="s">
        <v>403</v>
      </c>
      <c r="D68" s="82" t="s">
        <v>224</v>
      </c>
      <c r="E68" s="82" t="s">
        <v>151</v>
      </c>
      <c r="F68" s="46">
        <v>269</v>
      </c>
      <c r="G68" s="81">
        <v>23</v>
      </c>
      <c r="H68" s="27">
        <f>(F68*G68)</f>
        <v>6187</v>
      </c>
      <c r="I68" s="47">
        <v>6051</v>
      </c>
      <c r="J68" s="29">
        <f t="shared" si="4"/>
        <v>0.97801842573137221</v>
      </c>
    </row>
  </sheetData>
  <mergeCells count="32">
    <mergeCell ref="A41:A47"/>
    <mergeCell ref="B42:B44"/>
    <mergeCell ref="B45:B47"/>
    <mergeCell ref="D47:G47"/>
    <mergeCell ref="A50:A61"/>
    <mergeCell ref="B50:B57"/>
    <mergeCell ref="D44:G44"/>
    <mergeCell ref="D57:G57"/>
    <mergeCell ref="B58:B61"/>
    <mergeCell ref="D61:G61"/>
    <mergeCell ref="B32:B34"/>
    <mergeCell ref="B35:B37"/>
    <mergeCell ref="D23:G23"/>
    <mergeCell ref="D28:G28"/>
    <mergeCell ref="D34:G34"/>
    <mergeCell ref="D37:G37"/>
    <mergeCell ref="A64:A68"/>
    <mergeCell ref="D67:G67"/>
    <mergeCell ref="B65:B67"/>
    <mergeCell ref="A1:B1"/>
    <mergeCell ref="A2:A23"/>
    <mergeCell ref="B2:B4"/>
    <mergeCell ref="B6:B9"/>
    <mergeCell ref="B10:B14"/>
    <mergeCell ref="B15:B18"/>
    <mergeCell ref="B19:B23"/>
    <mergeCell ref="D4:G4"/>
    <mergeCell ref="D9:G9"/>
    <mergeCell ref="D14:G14"/>
    <mergeCell ref="D18:G18"/>
    <mergeCell ref="A26:A38"/>
    <mergeCell ref="B26:B28"/>
  </mergeCells>
  <phoneticPr fontId="1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30"/>
  <sheetViews>
    <sheetView tabSelected="1" topLeftCell="B1" zoomScale="40" zoomScaleNormal="40" workbookViewId="0">
      <selection activeCell="AF33" sqref="AF33"/>
    </sheetView>
  </sheetViews>
  <sheetFormatPr defaultRowHeight="16.5"/>
  <cols>
    <col min="1" max="1" width="11" hidden="1" customWidth="1"/>
    <col min="2" max="2" width="13.75" bestFit="1" customWidth="1"/>
    <col min="3" max="3" width="19.125" customWidth="1"/>
    <col min="4" max="4" width="9.375" customWidth="1"/>
    <col min="5" max="5" width="7.875" customWidth="1"/>
    <col min="6" max="6" width="9.375" customWidth="1"/>
    <col min="7" max="7" width="9.625" customWidth="1"/>
    <col min="10" max="10" width="9" style="52"/>
    <col min="11" max="11" width="0" hidden="1" customWidth="1"/>
    <col min="12" max="12" width="32.75" bestFit="1" customWidth="1"/>
    <col min="13" max="13" width="17.25" bestFit="1" customWidth="1"/>
    <col min="14" max="14" width="9" style="52"/>
  </cols>
  <sheetData>
    <row r="2" spans="1:14" ht="17.25" thickBot="1">
      <c r="A2" s="333" t="s">
        <v>0</v>
      </c>
      <c r="B2" s="334"/>
      <c r="C2" s="113" t="s">
        <v>349</v>
      </c>
      <c r="D2" s="113" t="s">
        <v>841</v>
      </c>
      <c r="E2" s="113" t="s">
        <v>3</v>
      </c>
      <c r="F2" s="113" t="s">
        <v>4</v>
      </c>
      <c r="G2" s="185" t="s">
        <v>5</v>
      </c>
      <c r="H2" s="185" t="s">
        <v>842</v>
      </c>
      <c r="I2" s="185" t="s">
        <v>6</v>
      </c>
      <c r="J2" s="186" t="s">
        <v>7</v>
      </c>
    </row>
    <row r="3" spans="1:14">
      <c r="A3" s="335"/>
      <c r="B3" s="257" t="s">
        <v>843</v>
      </c>
      <c r="C3" s="238" t="s">
        <v>844</v>
      </c>
      <c r="D3" s="188" t="s">
        <v>845</v>
      </c>
      <c r="E3" s="188">
        <v>0</v>
      </c>
      <c r="F3" s="188">
        <v>368</v>
      </c>
      <c r="G3" s="188">
        <f>E3*F3</f>
        <v>0</v>
      </c>
      <c r="H3" s="343">
        <f>SUM(G3:G4)</f>
        <v>13024</v>
      </c>
      <c r="I3" s="343">
        <v>10149</v>
      </c>
      <c r="J3" s="341">
        <f>I3/H3</f>
        <v>0.77925368550368546</v>
      </c>
      <c r="K3" s="340"/>
    </row>
    <row r="4" spans="1:14">
      <c r="A4" s="336"/>
      <c r="B4" s="345"/>
      <c r="C4" s="239"/>
      <c r="D4" s="180" t="s">
        <v>351</v>
      </c>
      <c r="E4" s="180">
        <v>32</v>
      </c>
      <c r="F4" s="180">
        <v>407</v>
      </c>
      <c r="G4" s="180">
        <f>E4*F4</f>
        <v>13024</v>
      </c>
      <c r="H4" s="344"/>
      <c r="I4" s="344"/>
      <c r="J4" s="342"/>
      <c r="K4" s="340"/>
    </row>
    <row r="5" spans="1:14">
      <c r="A5" s="336"/>
      <c r="B5" s="345"/>
      <c r="C5" s="160" t="s">
        <v>385</v>
      </c>
      <c r="D5" s="180" t="s">
        <v>386</v>
      </c>
      <c r="E5" s="180">
        <v>21</v>
      </c>
      <c r="F5" s="180">
        <v>305</v>
      </c>
      <c r="G5" s="180">
        <f>E5*F5</f>
        <v>6405</v>
      </c>
      <c r="H5" s="180">
        <v>6405</v>
      </c>
      <c r="I5" s="180">
        <v>5296</v>
      </c>
      <c r="J5" s="189">
        <f t="shared" ref="J5:J49" si="0">I5/H5</f>
        <v>0.82685402029664323</v>
      </c>
      <c r="K5" s="340"/>
    </row>
    <row r="6" spans="1:14">
      <c r="A6" s="262"/>
      <c r="B6" s="345"/>
      <c r="C6" s="160" t="s">
        <v>387</v>
      </c>
      <c r="D6" s="161" t="s">
        <v>388</v>
      </c>
      <c r="E6" s="180">
        <v>42</v>
      </c>
      <c r="F6" s="180">
        <v>312</v>
      </c>
      <c r="G6" s="180">
        <f>E6*F6</f>
        <v>13104</v>
      </c>
      <c r="H6" s="180">
        <v>13104</v>
      </c>
      <c r="I6" s="180">
        <v>12936</v>
      </c>
      <c r="J6" s="189">
        <f t="shared" si="0"/>
        <v>0.98717948717948723</v>
      </c>
      <c r="K6" s="340"/>
    </row>
    <row r="7" spans="1:14" ht="17.25" thickBot="1">
      <c r="A7" s="184"/>
      <c r="B7" s="258"/>
      <c r="C7" s="63"/>
      <c r="D7" s="190"/>
      <c r="E7" s="190"/>
      <c r="F7" s="190"/>
      <c r="G7" s="190"/>
      <c r="H7" s="190">
        <f>SUM(H3:H6)</f>
        <v>32533</v>
      </c>
      <c r="I7" s="190">
        <f>SUM(I3:I6)</f>
        <v>28381</v>
      </c>
      <c r="J7" s="191">
        <f>I7/H7</f>
        <v>0.87237574155472908</v>
      </c>
      <c r="K7" s="178"/>
    </row>
    <row r="8" spans="1:14">
      <c r="A8" s="335"/>
      <c r="B8" s="257" t="s">
        <v>389</v>
      </c>
      <c r="C8" s="192" t="s">
        <v>384</v>
      </c>
      <c r="D8" s="193" t="s">
        <v>352</v>
      </c>
      <c r="E8" s="193">
        <v>39</v>
      </c>
      <c r="F8" s="193">
        <v>311</v>
      </c>
      <c r="G8" s="193">
        <f t="shared" ref="G8:G19" si="1">E8*F8</f>
        <v>12129</v>
      </c>
      <c r="H8" s="188">
        <f>SUM(G8:G8)</f>
        <v>12129</v>
      </c>
      <c r="I8" s="188">
        <v>9397</v>
      </c>
      <c r="J8" s="194">
        <f t="shared" si="0"/>
        <v>0.7747547200923407</v>
      </c>
      <c r="K8" s="109"/>
      <c r="L8" s="45"/>
      <c r="N8"/>
    </row>
    <row r="9" spans="1:14">
      <c r="A9" s="336"/>
      <c r="B9" s="345"/>
      <c r="C9" s="160" t="s">
        <v>385</v>
      </c>
      <c r="D9" s="180" t="s">
        <v>353</v>
      </c>
      <c r="E9" s="180">
        <v>29</v>
      </c>
      <c r="F9" s="180">
        <v>311</v>
      </c>
      <c r="G9" s="180">
        <f t="shared" si="1"/>
        <v>9019</v>
      </c>
      <c r="H9" s="180">
        <v>9019</v>
      </c>
      <c r="I9" s="180">
        <v>7923</v>
      </c>
      <c r="J9" s="189">
        <f t="shared" si="0"/>
        <v>0.87847876704734451</v>
      </c>
      <c r="K9" s="340"/>
      <c r="L9" s="45"/>
      <c r="N9"/>
    </row>
    <row r="10" spans="1:14">
      <c r="A10" s="336"/>
      <c r="B10" s="345"/>
      <c r="C10" s="160" t="s">
        <v>390</v>
      </c>
      <c r="D10" s="180" t="s">
        <v>391</v>
      </c>
      <c r="E10" s="180">
        <v>31</v>
      </c>
      <c r="F10" s="180">
        <v>214</v>
      </c>
      <c r="G10" s="180">
        <f t="shared" si="1"/>
        <v>6634</v>
      </c>
      <c r="H10" s="180">
        <v>6634</v>
      </c>
      <c r="I10" s="180">
        <v>5632</v>
      </c>
      <c r="J10" s="189">
        <f t="shared" si="0"/>
        <v>0.84895990352728368</v>
      </c>
      <c r="K10" s="340"/>
      <c r="L10" s="45"/>
      <c r="N10"/>
    </row>
    <row r="11" spans="1:14" ht="17.25" thickBot="1">
      <c r="A11" s="336"/>
      <c r="B11" s="258"/>
      <c r="C11" s="63"/>
      <c r="D11" s="190"/>
      <c r="E11" s="190"/>
      <c r="F11" s="190"/>
      <c r="G11" s="190"/>
      <c r="H11" s="190">
        <f>SUM(H8:H10)</f>
        <v>27782</v>
      </c>
      <c r="I11" s="190">
        <f>SUM(I8:I10)</f>
        <v>22952</v>
      </c>
      <c r="J11" s="191">
        <f>I11/H11</f>
        <v>0.82614642574328701</v>
      </c>
      <c r="K11" s="178"/>
      <c r="L11" s="45"/>
      <c r="N11"/>
    </row>
    <row r="12" spans="1:14">
      <c r="A12" s="336"/>
      <c r="B12" s="257" t="s">
        <v>392</v>
      </c>
      <c r="C12" s="192" t="s">
        <v>384</v>
      </c>
      <c r="D12" s="195" t="s">
        <v>393</v>
      </c>
      <c r="E12" s="195">
        <v>30</v>
      </c>
      <c r="F12" s="195">
        <v>368</v>
      </c>
      <c r="G12" s="195">
        <f t="shared" si="1"/>
        <v>11040</v>
      </c>
      <c r="H12" s="188">
        <v>11040</v>
      </c>
      <c r="I12" s="188">
        <v>8695</v>
      </c>
      <c r="J12" s="196">
        <f t="shared" si="0"/>
        <v>0.7875905797101449</v>
      </c>
      <c r="L12" s="169"/>
    </row>
    <row r="13" spans="1:14">
      <c r="A13" s="336"/>
      <c r="B13" s="345"/>
      <c r="C13" s="160" t="s">
        <v>385</v>
      </c>
      <c r="D13" s="161" t="s">
        <v>354</v>
      </c>
      <c r="E13" s="161">
        <v>29</v>
      </c>
      <c r="F13" s="161">
        <v>300</v>
      </c>
      <c r="G13" s="161">
        <f t="shared" si="1"/>
        <v>8700</v>
      </c>
      <c r="H13" s="180">
        <v>9000</v>
      </c>
      <c r="I13" s="161">
        <v>7403</v>
      </c>
      <c r="J13" s="189">
        <f t="shared" si="0"/>
        <v>0.8225555555555556</v>
      </c>
      <c r="L13" s="164"/>
    </row>
    <row r="14" spans="1:14">
      <c r="A14" s="336"/>
      <c r="B14" s="345"/>
      <c r="C14" s="165" t="s">
        <v>394</v>
      </c>
      <c r="D14" s="161" t="s">
        <v>395</v>
      </c>
      <c r="E14" s="166">
        <v>17</v>
      </c>
      <c r="F14" s="166">
        <v>249</v>
      </c>
      <c r="G14" s="166">
        <f t="shared" si="1"/>
        <v>4233</v>
      </c>
      <c r="H14" s="162">
        <v>4233</v>
      </c>
      <c r="I14" s="166">
        <v>3506</v>
      </c>
      <c r="J14" s="197">
        <f t="shared" si="0"/>
        <v>0.82825419324356253</v>
      </c>
      <c r="L14" s="45"/>
    </row>
    <row r="15" spans="1:14" ht="17.25" thickBot="1">
      <c r="A15" s="184"/>
      <c r="B15" s="258"/>
      <c r="C15" s="63"/>
      <c r="D15" s="190"/>
      <c r="E15" s="190"/>
      <c r="F15" s="190"/>
      <c r="G15" s="190"/>
      <c r="H15" s="190">
        <f>SUM(H12:H14)</f>
        <v>24273</v>
      </c>
      <c r="I15" s="190">
        <f>SUM(I12:I14)</f>
        <v>19604</v>
      </c>
      <c r="J15" s="191">
        <f>I15/H15</f>
        <v>0.80764635603345281</v>
      </c>
      <c r="L15" s="45"/>
    </row>
    <row r="16" spans="1:14">
      <c r="A16" s="176"/>
      <c r="B16" s="257" t="s">
        <v>396</v>
      </c>
      <c r="C16" s="192" t="s">
        <v>384</v>
      </c>
      <c r="D16" s="195" t="s">
        <v>397</v>
      </c>
      <c r="E16" s="198">
        <v>18</v>
      </c>
      <c r="F16" s="198">
        <v>269</v>
      </c>
      <c r="G16" s="198">
        <f t="shared" si="1"/>
        <v>4842</v>
      </c>
      <c r="H16" s="188">
        <v>4842</v>
      </c>
      <c r="I16" s="188">
        <v>4110</v>
      </c>
      <c r="J16" s="196">
        <f t="shared" si="0"/>
        <v>0.84882280049566294</v>
      </c>
      <c r="L16" s="45"/>
    </row>
    <row r="17" spans="1:12" ht="17.25" thickBot="1">
      <c r="A17" s="176"/>
      <c r="B17" s="258"/>
      <c r="C17" s="63"/>
      <c r="D17" s="190"/>
      <c r="E17" s="190"/>
      <c r="F17" s="190"/>
      <c r="G17" s="190"/>
      <c r="H17" s="190">
        <f>H16</f>
        <v>4842</v>
      </c>
      <c r="I17" s="199">
        <f>I16</f>
        <v>4110</v>
      </c>
      <c r="J17" s="191">
        <f>I17/H17</f>
        <v>0.84882280049566294</v>
      </c>
      <c r="L17" s="45"/>
    </row>
    <row r="18" spans="1:12">
      <c r="A18" s="335"/>
      <c r="B18" s="257" t="s">
        <v>398</v>
      </c>
      <c r="C18" s="192" t="s">
        <v>384</v>
      </c>
      <c r="D18" s="188" t="s">
        <v>355</v>
      </c>
      <c r="E18" s="188">
        <v>26</v>
      </c>
      <c r="F18" s="188">
        <v>269</v>
      </c>
      <c r="G18" s="188">
        <f t="shared" si="1"/>
        <v>6994</v>
      </c>
      <c r="H18" s="188">
        <v>6994</v>
      </c>
      <c r="I18" s="188">
        <v>4047</v>
      </c>
      <c r="J18" s="196">
        <f t="shared" si="0"/>
        <v>0.57863883328567345</v>
      </c>
      <c r="L18" s="45"/>
    </row>
    <row r="19" spans="1:12">
      <c r="A19" s="262"/>
      <c r="B19" s="345"/>
      <c r="C19" s="160" t="s">
        <v>385</v>
      </c>
      <c r="D19" s="180" t="s">
        <v>356</v>
      </c>
      <c r="E19" s="180">
        <v>18</v>
      </c>
      <c r="F19" s="180">
        <v>300</v>
      </c>
      <c r="G19" s="180">
        <f t="shared" si="1"/>
        <v>5400</v>
      </c>
      <c r="H19" s="180">
        <v>5400</v>
      </c>
      <c r="I19" s="180">
        <v>4516</v>
      </c>
      <c r="J19" s="189">
        <f t="shared" si="0"/>
        <v>0.83629629629629632</v>
      </c>
      <c r="L19" s="45"/>
    </row>
    <row r="20" spans="1:12" ht="17.25" thickBot="1">
      <c r="A20" s="184"/>
      <c r="B20" s="258"/>
      <c r="C20" s="63"/>
      <c r="D20" s="190"/>
      <c r="E20" s="190"/>
      <c r="F20" s="190"/>
      <c r="G20" s="190"/>
      <c r="H20" s="190">
        <f>SUM(H18:H19)</f>
        <v>12394</v>
      </c>
      <c r="I20" s="190">
        <f>SUM(I18:I19)</f>
        <v>8563</v>
      </c>
      <c r="J20" s="191">
        <f>I20/H20</f>
        <v>0.69089882201065034</v>
      </c>
      <c r="L20" s="45"/>
    </row>
    <row r="21" spans="1:12">
      <c r="A21" s="335"/>
      <c r="B21" s="257" t="s">
        <v>399</v>
      </c>
      <c r="C21" s="200" t="s">
        <v>384</v>
      </c>
      <c r="D21" s="188" t="s">
        <v>400</v>
      </c>
      <c r="E21" s="188">
        <v>27</v>
      </c>
      <c r="F21" s="188">
        <v>291</v>
      </c>
      <c r="G21" s="188">
        <f t="shared" ref="G21:G49" si="2">F21*E21</f>
        <v>7857</v>
      </c>
      <c r="H21" s="188">
        <v>7857</v>
      </c>
      <c r="I21" s="188">
        <v>3099</v>
      </c>
      <c r="J21" s="196">
        <f t="shared" si="0"/>
        <v>0.39442535318823979</v>
      </c>
      <c r="L21" s="45"/>
    </row>
    <row r="22" spans="1:12" ht="17.25" thickBot="1">
      <c r="A22" s="336"/>
      <c r="B22" s="258"/>
      <c r="C22" s="63"/>
      <c r="D22" s="190"/>
      <c r="E22" s="190"/>
      <c r="F22" s="190"/>
      <c r="G22" s="190"/>
      <c r="H22" s="190">
        <f>H21</f>
        <v>7857</v>
      </c>
      <c r="I22" s="199">
        <f>I21</f>
        <v>3099</v>
      </c>
      <c r="J22" s="191">
        <f>I22/H22</f>
        <v>0.39442535318823979</v>
      </c>
      <c r="L22" s="45"/>
    </row>
    <row r="23" spans="1:12">
      <c r="A23" s="336"/>
      <c r="B23" s="257" t="s">
        <v>401</v>
      </c>
      <c r="C23" s="200" t="s">
        <v>385</v>
      </c>
      <c r="D23" s="188" t="s">
        <v>360</v>
      </c>
      <c r="E23" s="188">
        <v>12</v>
      </c>
      <c r="F23" s="188">
        <v>300</v>
      </c>
      <c r="G23" s="188">
        <f t="shared" si="2"/>
        <v>3600</v>
      </c>
      <c r="H23" s="188">
        <v>3600</v>
      </c>
      <c r="I23" s="188">
        <v>2973</v>
      </c>
      <c r="J23" s="196">
        <f t="shared" si="0"/>
        <v>0.82583333333333331</v>
      </c>
      <c r="L23" s="45"/>
    </row>
    <row r="24" spans="1:12" ht="17.25" thickBot="1">
      <c r="A24" s="336"/>
      <c r="B24" s="258"/>
      <c r="C24" s="63"/>
      <c r="D24" s="190"/>
      <c r="E24" s="190"/>
      <c r="F24" s="190"/>
      <c r="G24" s="190"/>
      <c r="H24" s="190">
        <f>H23</f>
        <v>3600</v>
      </c>
      <c r="I24" s="199">
        <f>I23</f>
        <v>2973</v>
      </c>
      <c r="J24" s="191">
        <f>I24/H24</f>
        <v>0.82583333333333331</v>
      </c>
      <c r="L24" s="45"/>
    </row>
    <row r="25" spans="1:12">
      <c r="A25" s="245"/>
      <c r="B25" s="293" t="s">
        <v>402</v>
      </c>
      <c r="C25" s="201" t="s">
        <v>403</v>
      </c>
      <c r="D25" s="187" t="s">
        <v>404</v>
      </c>
      <c r="E25" s="187">
        <v>30</v>
      </c>
      <c r="F25" s="187">
        <v>248</v>
      </c>
      <c r="G25" s="187">
        <f t="shared" si="2"/>
        <v>7440</v>
      </c>
      <c r="H25" s="187">
        <v>7440</v>
      </c>
      <c r="I25" s="187">
        <v>3851</v>
      </c>
      <c r="J25" s="179">
        <f t="shared" si="0"/>
        <v>0.5176075268817204</v>
      </c>
      <c r="L25" s="45"/>
    </row>
    <row r="26" spans="1:12" ht="17.25" thickBot="1">
      <c r="A26" s="245"/>
      <c r="B26" s="293"/>
      <c r="C26" s="183"/>
      <c r="D26" s="182"/>
      <c r="E26" s="182"/>
      <c r="F26" s="182"/>
      <c r="G26" s="182"/>
      <c r="H26" s="182">
        <f>H25</f>
        <v>7440</v>
      </c>
      <c r="I26" s="181">
        <f>I25</f>
        <v>3851</v>
      </c>
      <c r="J26" s="202">
        <f>I26/H26</f>
        <v>0.5176075268817204</v>
      </c>
      <c r="L26" s="45"/>
    </row>
    <row r="27" spans="1:12">
      <c r="A27" s="336"/>
      <c r="B27" s="337" t="s">
        <v>364</v>
      </c>
      <c r="C27" s="203" t="s">
        <v>403</v>
      </c>
      <c r="D27" s="188" t="s">
        <v>365</v>
      </c>
      <c r="E27" s="188">
        <v>3</v>
      </c>
      <c r="F27" s="188">
        <v>177</v>
      </c>
      <c r="G27" s="188">
        <f t="shared" si="2"/>
        <v>531</v>
      </c>
      <c r="H27" s="188">
        <v>531</v>
      </c>
      <c r="I27" s="188">
        <v>435</v>
      </c>
      <c r="J27" s="196">
        <f t="shared" si="0"/>
        <v>0.8192090395480226</v>
      </c>
      <c r="L27" s="45"/>
    </row>
    <row r="28" spans="1:12" ht="17.25" thickBot="1">
      <c r="A28" s="177"/>
      <c r="B28" s="339"/>
      <c r="C28" s="204"/>
      <c r="D28" s="190"/>
      <c r="E28" s="190"/>
      <c r="F28" s="190"/>
      <c r="G28" s="190"/>
      <c r="H28" s="190">
        <f>H27</f>
        <v>531</v>
      </c>
      <c r="I28" s="199">
        <f>I27</f>
        <v>435</v>
      </c>
      <c r="J28" s="191">
        <f>I28/H28</f>
        <v>0.8192090395480226</v>
      </c>
      <c r="L28" s="45"/>
    </row>
    <row r="29" spans="1:12">
      <c r="B29" s="337" t="s">
        <v>366</v>
      </c>
      <c r="C29" s="203" t="s">
        <v>403</v>
      </c>
      <c r="D29" s="188" t="s">
        <v>367</v>
      </c>
      <c r="E29" s="188">
        <v>25</v>
      </c>
      <c r="F29" s="188">
        <v>248</v>
      </c>
      <c r="G29" s="188">
        <f t="shared" si="2"/>
        <v>6200</v>
      </c>
      <c r="H29" s="188">
        <v>6200</v>
      </c>
      <c r="I29" s="188">
        <v>4639</v>
      </c>
      <c r="J29" s="196">
        <f t="shared" si="0"/>
        <v>0.74822580645161285</v>
      </c>
      <c r="L29" s="45"/>
    </row>
    <row r="30" spans="1:12">
      <c r="B30" s="338"/>
      <c r="C30" s="168" t="s">
        <v>368</v>
      </c>
      <c r="D30" s="163" t="s">
        <v>369</v>
      </c>
      <c r="E30" s="163">
        <v>31</v>
      </c>
      <c r="F30" s="163">
        <v>293</v>
      </c>
      <c r="G30" s="180">
        <f t="shared" si="2"/>
        <v>9083</v>
      </c>
      <c r="H30" s="163">
        <v>9083</v>
      </c>
      <c r="I30" s="163">
        <v>8621</v>
      </c>
      <c r="J30" s="189">
        <f t="shared" si="0"/>
        <v>0.94913574810084778</v>
      </c>
      <c r="L30" s="45"/>
    </row>
    <row r="31" spans="1:12" ht="17.25" thickBot="1">
      <c r="B31" s="339"/>
      <c r="C31" s="205"/>
      <c r="D31" s="206"/>
      <c r="E31" s="206"/>
      <c r="F31" s="206"/>
      <c r="G31" s="190"/>
      <c r="H31" s="206">
        <f>SUM(H29:H30)</f>
        <v>15283</v>
      </c>
      <c r="I31" s="190">
        <f>SUM(I29:I30)</f>
        <v>13260</v>
      </c>
      <c r="J31" s="191">
        <f>I31/H31</f>
        <v>0.8676307007786429</v>
      </c>
      <c r="L31" s="45"/>
    </row>
    <row r="32" spans="1:12">
      <c r="B32" s="337" t="s">
        <v>405</v>
      </c>
      <c r="C32" s="203" t="s">
        <v>403</v>
      </c>
      <c r="D32" s="188" t="s">
        <v>406</v>
      </c>
      <c r="E32" s="188">
        <v>12</v>
      </c>
      <c r="F32" s="188">
        <v>243</v>
      </c>
      <c r="G32" s="188">
        <f t="shared" si="2"/>
        <v>2916</v>
      </c>
      <c r="H32" s="188">
        <v>2916</v>
      </c>
      <c r="I32" s="188">
        <v>2321</v>
      </c>
      <c r="J32" s="196">
        <f t="shared" si="0"/>
        <v>0.79595336076817558</v>
      </c>
      <c r="L32" s="45"/>
    </row>
    <row r="33" spans="2:12" ht="17.25" thickBot="1">
      <c r="B33" s="339"/>
      <c r="C33" s="204"/>
      <c r="D33" s="190"/>
      <c r="E33" s="190"/>
      <c r="F33" s="190"/>
      <c r="G33" s="190"/>
      <c r="H33" s="190">
        <f>H32</f>
        <v>2916</v>
      </c>
      <c r="I33" s="199">
        <f>I32</f>
        <v>2321</v>
      </c>
      <c r="J33" s="191">
        <f>I33/H33</f>
        <v>0.79595336076817558</v>
      </c>
      <c r="L33" s="45"/>
    </row>
    <row r="34" spans="2:12">
      <c r="B34" s="337" t="s">
        <v>407</v>
      </c>
      <c r="C34" s="203" t="s">
        <v>403</v>
      </c>
      <c r="D34" s="188" t="s">
        <v>408</v>
      </c>
      <c r="E34" s="188">
        <v>18</v>
      </c>
      <c r="F34" s="188">
        <v>277</v>
      </c>
      <c r="G34" s="188">
        <f t="shared" si="2"/>
        <v>4986</v>
      </c>
      <c r="H34" s="188">
        <v>4986</v>
      </c>
      <c r="I34" s="188">
        <v>2651</v>
      </c>
      <c r="J34" s="196">
        <f t="shared" si="0"/>
        <v>0.531688728439631</v>
      </c>
      <c r="L34" s="45"/>
    </row>
    <row r="35" spans="2:12" ht="17.25" thickBot="1">
      <c r="B35" s="339"/>
      <c r="C35" s="204"/>
      <c r="D35" s="190"/>
      <c r="E35" s="190"/>
      <c r="F35" s="190"/>
      <c r="G35" s="190"/>
      <c r="H35" s="190">
        <f>H34</f>
        <v>4986</v>
      </c>
      <c r="I35" s="199">
        <f>I34</f>
        <v>2651</v>
      </c>
      <c r="J35" s="191">
        <f>I35/H35</f>
        <v>0.531688728439631</v>
      </c>
      <c r="L35" s="45"/>
    </row>
    <row r="36" spans="2:12">
      <c r="B36" s="257" t="s">
        <v>409</v>
      </c>
      <c r="C36" s="203" t="s">
        <v>403</v>
      </c>
      <c r="D36" s="188" t="s">
        <v>410</v>
      </c>
      <c r="E36" s="188">
        <v>17</v>
      </c>
      <c r="F36" s="188">
        <v>330</v>
      </c>
      <c r="G36" s="188">
        <f t="shared" si="2"/>
        <v>5610</v>
      </c>
      <c r="H36" s="188">
        <v>5610</v>
      </c>
      <c r="I36" s="188">
        <v>4911</v>
      </c>
      <c r="J36" s="196">
        <f t="shared" si="0"/>
        <v>0.87540106951871655</v>
      </c>
      <c r="L36" s="45"/>
    </row>
    <row r="37" spans="2:12">
      <c r="B37" s="345"/>
      <c r="C37" s="21" t="s">
        <v>411</v>
      </c>
      <c r="D37" s="180" t="s">
        <v>412</v>
      </c>
      <c r="E37" s="180">
        <v>12</v>
      </c>
      <c r="F37" s="180">
        <v>276</v>
      </c>
      <c r="G37" s="180">
        <f t="shared" si="2"/>
        <v>3312</v>
      </c>
      <c r="H37" s="180">
        <v>3312</v>
      </c>
      <c r="I37" s="180">
        <v>2300</v>
      </c>
      <c r="J37" s="189">
        <f t="shared" si="0"/>
        <v>0.69444444444444442</v>
      </c>
      <c r="L37" s="45"/>
    </row>
    <row r="38" spans="2:12" ht="17.25" thickBot="1">
      <c r="B38" s="258"/>
      <c r="C38" s="204"/>
      <c r="D38" s="190"/>
      <c r="E38" s="190"/>
      <c r="F38" s="190"/>
      <c r="G38" s="190"/>
      <c r="H38" s="190">
        <f>SUM(H36:H37)</f>
        <v>8922</v>
      </c>
      <c r="I38" s="190">
        <f>SUM(I36:I37)</f>
        <v>7211</v>
      </c>
      <c r="J38" s="191">
        <f>I38/H38</f>
        <v>0.80822685496525448</v>
      </c>
      <c r="L38" s="45"/>
    </row>
    <row r="39" spans="2:12">
      <c r="B39" s="257" t="s">
        <v>413</v>
      </c>
      <c r="C39" s="203" t="s">
        <v>384</v>
      </c>
      <c r="D39" s="188" t="s">
        <v>414</v>
      </c>
      <c r="E39" s="188">
        <v>31</v>
      </c>
      <c r="F39" s="188">
        <v>368</v>
      </c>
      <c r="G39" s="188">
        <f t="shared" si="2"/>
        <v>11408</v>
      </c>
      <c r="H39" s="188">
        <v>11408</v>
      </c>
      <c r="I39" s="188">
        <v>8997</v>
      </c>
      <c r="J39" s="196">
        <f t="shared" si="0"/>
        <v>0.78865708274894808</v>
      </c>
      <c r="L39" s="45"/>
    </row>
    <row r="40" spans="2:12">
      <c r="B40" s="345"/>
      <c r="C40" s="21" t="s">
        <v>385</v>
      </c>
      <c r="D40" s="180" t="s">
        <v>415</v>
      </c>
      <c r="E40" s="180">
        <v>31</v>
      </c>
      <c r="F40" s="180">
        <v>495</v>
      </c>
      <c r="G40" s="180">
        <f t="shared" si="2"/>
        <v>15345</v>
      </c>
      <c r="H40" s="180">
        <v>15345</v>
      </c>
      <c r="I40" s="180">
        <v>12667</v>
      </c>
      <c r="J40" s="189">
        <f t="shared" si="0"/>
        <v>0.82548061257738681</v>
      </c>
      <c r="L40" s="45"/>
    </row>
    <row r="41" spans="2:12">
      <c r="B41" s="345"/>
      <c r="C41" s="21" t="s">
        <v>372</v>
      </c>
      <c r="D41" s="180" t="s">
        <v>373</v>
      </c>
      <c r="E41" s="180">
        <v>31</v>
      </c>
      <c r="F41" s="180">
        <v>371</v>
      </c>
      <c r="G41" s="180">
        <f t="shared" si="2"/>
        <v>11501</v>
      </c>
      <c r="H41" s="180">
        <v>11501</v>
      </c>
      <c r="I41" s="180">
        <v>10477</v>
      </c>
      <c r="J41" s="189">
        <f t="shared" si="0"/>
        <v>0.91096426397704544</v>
      </c>
      <c r="L41" s="45"/>
    </row>
    <row r="42" spans="2:12" ht="17.25" thickBot="1">
      <c r="B42" s="258"/>
      <c r="C42" s="204"/>
      <c r="D42" s="190"/>
      <c r="E42" s="190"/>
      <c r="F42" s="190"/>
      <c r="G42" s="190"/>
      <c r="H42" s="190">
        <f>SUM(H39:H41)</f>
        <v>38254</v>
      </c>
      <c r="I42" s="190">
        <f>SUM(I39:I41)</f>
        <v>32141</v>
      </c>
      <c r="J42" s="191">
        <f>I42/H42</f>
        <v>0.84019971767658286</v>
      </c>
      <c r="L42" s="45"/>
    </row>
    <row r="43" spans="2:12">
      <c r="B43" s="257" t="s">
        <v>416</v>
      </c>
      <c r="C43" s="203" t="s">
        <v>417</v>
      </c>
      <c r="D43" s="207"/>
      <c r="E43" s="207">
        <v>13</v>
      </c>
      <c r="F43" s="207">
        <v>292</v>
      </c>
      <c r="G43" s="188">
        <f t="shared" si="2"/>
        <v>3796</v>
      </c>
      <c r="H43" s="207">
        <v>3796</v>
      </c>
      <c r="I43" s="207">
        <v>2822</v>
      </c>
      <c r="J43" s="196">
        <f t="shared" si="0"/>
        <v>0.74341412012644892</v>
      </c>
      <c r="L43" s="45"/>
    </row>
    <row r="44" spans="2:12" ht="17.25" thickBot="1">
      <c r="B44" s="258"/>
      <c r="C44" s="204"/>
      <c r="D44" s="204"/>
      <c r="E44" s="204"/>
      <c r="F44" s="204"/>
      <c r="G44" s="190"/>
      <c r="H44" s="204">
        <f>H43</f>
        <v>3796</v>
      </c>
      <c r="I44" s="199">
        <f>I43</f>
        <v>2822</v>
      </c>
      <c r="J44" s="191">
        <f>I44/H44</f>
        <v>0.74341412012644892</v>
      </c>
      <c r="L44" s="45"/>
    </row>
    <row r="45" spans="2:12">
      <c r="B45" s="257" t="s">
        <v>418</v>
      </c>
      <c r="C45" s="203" t="s">
        <v>372</v>
      </c>
      <c r="D45" s="188" t="s">
        <v>419</v>
      </c>
      <c r="E45" s="188">
        <v>29</v>
      </c>
      <c r="F45" s="188">
        <v>293</v>
      </c>
      <c r="G45" s="188">
        <f t="shared" si="2"/>
        <v>8497</v>
      </c>
      <c r="H45" s="188">
        <v>8497</v>
      </c>
      <c r="I45" s="188">
        <v>7347</v>
      </c>
      <c r="J45" s="196">
        <f t="shared" si="0"/>
        <v>0.86465811462869246</v>
      </c>
      <c r="L45" s="45"/>
    </row>
    <row r="46" spans="2:12" ht="17.25" thickBot="1">
      <c r="B46" s="258"/>
      <c r="C46" s="204"/>
      <c r="D46" s="190"/>
      <c r="E46" s="190"/>
      <c r="F46" s="190"/>
      <c r="G46" s="190"/>
      <c r="H46" s="190">
        <f>H45</f>
        <v>8497</v>
      </c>
      <c r="I46" s="199">
        <f>I45</f>
        <v>7347</v>
      </c>
      <c r="J46" s="191">
        <f>I46/H46</f>
        <v>0.86465811462869246</v>
      </c>
      <c r="L46" s="45"/>
    </row>
    <row r="47" spans="2:12">
      <c r="B47" s="257" t="s">
        <v>420</v>
      </c>
      <c r="C47" s="203" t="s">
        <v>417</v>
      </c>
      <c r="D47" s="188" t="s">
        <v>421</v>
      </c>
      <c r="E47" s="188">
        <v>22</v>
      </c>
      <c r="F47" s="188">
        <v>292</v>
      </c>
      <c r="G47" s="188">
        <f t="shared" si="2"/>
        <v>6424</v>
      </c>
      <c r="H47" s="188">
        <v>6424</v>
      </c>
      <c r="I47" s="188">
        <v>5380</v>
      </c>
      <c r="J47" s="196">
        <f t="shared" si="0"/>
        <v>0.83748443337484435</v>
      </c>
      <c r="L47" s="45"/>
    </row>
    <row r="48" spans="2:12" ht="17.25" thickBot="1">
      <c r="B48" s="258"/>
      <c r="C48" s="204"/>
      <c r="D48" s="190"/>
      <c r="E48" s="190"/>
      <c r="F48" s="190"/>
      <c r="G48" s="190"/>
      <c r="H48" s="190">
        <f>H47</f>
        <v>6424</v>
      </c>
      <c r="I48" s="199">
        <f>I47</f>
        <v>5380</v>
      </c>
      <c r="J48" s="191">
        <f>I48/H48</f>
        <v>0.83748443337484435</v>
      </c>
      <c r="L48" s="45"/>
    </row>
    <row r="49" spans="2:12">
      <c r="B49" s="257" t="s">
        <v>422</v>
      </c>
      <c r="C49" s="203" t="s">
        <v>423</v>
      </c>
      <c r="D49" s="207" t="s">
        <v>424</v>
      </c>
      <c r="E49" s="207">
        <v>31</v>
      </c>
      <c r="F49" s="207">
        <v>336</v>
      </c>
      <c r="G49" s="188">
        <f t="shared" si="2"/>
        <v>10416</v>
      </c>
      <c r="H49" s="207">
        <v>10416</v>
      </c>
      <c r="I49" s="207">
        <v>9403</v>
      </c>
      <c r="J49" s="196">
        <f t="shared" si="0"/>
        <v>0.90274577572964665</v>
      </c>
      <c r="L49" s="45"/>
    </row>
    <row r="50" spans="2:12" ht="17.25" thickBot="1">
      <c r="B50" s="258"/>
      <c r="C50" s="204"/>
      <c r="D50" s="204"/>
      <c r="E50" s="204"/>
      <c r="F50" s="204"/>
      <c r="G50" s="190"/>
      <c r="H50" s="204">
        <f>H49</f>
        <v>10416</v>
      </c>
      <c r="I50" s="199">
        <f>I49</f>
        <v>9403</v>
      </c>
      <c r="J50" s="191">
        <f t="shared" ref="J50:J57" si="3">I50/H50</f>
        <v>0.90274577572964665</v>
      </c>
      <c r="L50" s="45"/>
    </row>
    <row r="51" spans="2:12">
      <c r="B51" s="337" t="s">
        <v>361</v>
      </c>
      <c r="C51" s="203" t="s">
        <v>403</v>
      </c>
      <c r="D51" s="188" t="s">
        <v>362</v>
      </c>
      <c r="E51" s="188">
        <v>11</v>
      </c>
      <c r="F51" s="188">
        <v>272</v>
      </c>
      <c r="G51" s="188">
        <f>F51*E51</f>
        <v>2992</v>
      </c>
      <c r="H51" s="188">
        <v>2992</v>
      </c>
      <c r="I51" s="188">
        <v>1582</v>
      </c>
      <c r="J51" s="196">
        <f t="shared" si="3"/>
        <v>0.52874331550802134</v>
      </c>
      <c r="L51" s="45"/>
    </row>
    <row r="52" spans="2:12" ht="17.25" thickBot="1">
      <c r="B52" s="339"/>
      <c r="C52" s="204"/>
      <c r="D52" s="208"/>
      <c r="E52" s="190"/>
      <c r="F52" s="190"/>
      <c r="G52" s="190"/>
      <c r="H52" s="190">
        <f>H51</f>
        <v>2992</v>
      </c>
      <c r="I52" s="199">
        <f>I51</f>
        <v>1582</v>
      </c>
      <c r="J52" s="191">
        <f t="shared" si="3"/>
        <v>0.52874331550802134</v>
      </c>
      <c r="L52" s="45"/>
    </row>
    <row r="53" spans="2:12">
      <c r="B53" s="337" t="s">
        <v>846</v>
      </c>
      <c r="C53" s="203" t="s">
        <v>847</v>
      </c>
      <c r="D53" s="209"/>
      <c r="E53" s="203">
        <v>2</v>
      </c>
      <c r="F53" s="203">
        <v>311</v>
      </c>
      <c r="G53" s="195">
        <f>F53*E53</f>
        <v>622</v>
      </c>
      <c r="H53" s="203">
        <v>622</v>
      </c>
      <c r="I53" s="203">
        <v>545</v>
      </c>
      <c r="J53" s="210">
        <f t="shared" si="3"/>
        <v>0.8762057877813505</v>
      </c>
    </row>
    <row r="54" spans="2:12" ht="17.25" thickBot="1">
      <c r="B54" s="339"/>
      <c r="C54" s="204"/>
      <c r="D54" s="211"/>
      <c r="E54" s="204"/>
      <c r="F54" s="204"/>
      <c r="G54" s="190"/>
      <c r="H54" s="204">
        <f>H53</f>
        <v>622</v>
      </c>
      <c r="I54" s="199">
        <f>I53</f>
        <v>545</v>
      </c>
      <c r="J54" s="191">
        <f t="shared" si="3"/>
        <v>0.8762057877813505</v>
      </c>
    </row>
    <row r="55" spans="2:12">
      <c r="B55" s="257" t="s">
        <v>357</v>
      </c>
      <c r="C55" s="212" t="s">
        <v>384</v>
      </c>
      <c r="D55" s="193" t="s">
        <v>425</v>
      </c>
      <c r="E55" s="193">
        <v>21</v>
      </c>
      <c r="F55" s="193">
        <v>248</v>
      </c>
      <c r="G55" s="193">
        <f>E55*F55</f>
        <v>5208</v>
      </c>
      <c r="H55" s="193">
        <f>SUM(G55:G55)</f>
        <v>5208</v>
      </c>
      <c r="I55" s="193">
        <v>4489</v>
      </c>
      <c r="J55" s="194">
        <f t="shared" si="3"/>
        <v>0.86194316436251917</v>
      </c>
    </row>
    <row r="56" spans="2:12">
      <c r="B56" s="345"/>
      <c r="C56" s="160" t="s">
        <v>385</v>
      </c>
      <c r="D56" s="180" t="s">
        <v>426</v>
      </c>
      <c r="E56" s="180">
        <v>27</v>
      </c>
      <c r="F56" s="180">
        <v>300</v>
      </c>
      <c r="G56" s="180">
        <f t="shared" ref="G56:G99" si="4">F56*E56</f>
        <v>8100</v>
      </c>
      <c r="H56" s="180">
        <v>8100</v>
      </c>
      <c r="I56" s="180">
        <v>6788</v>
      </c>
      <c r="J56" s="189">
        <f t="shared" si="3"/>
        <v>0.83802469135802471</v>
      </c>
    </row>
    <row r="57" spans="2:12">
      <c r="B57" s="345"/>
      <c r="C57" s="244" t="s">
        <v>427</v>
      </c>
      <c r="D57" s="180" t="s">
        <v>428</v>
      </c>
      <c r="E57" s="180">
        <v>31</v>
      </c>
      <c r="F57" s="180">
        <v>349</v>
      </c>
      <c r="G57" s="180">
        <f t="shared" si="4"/>
        <v>10819</v>
      </c>
      <c r="H57" s="244">
        <f>SUM(G57:G58)</f>
        <v>15154</v>
      </c>
      <c r="I57" s="244">
        <v>13254</v>
      </c>
      <c r="J57" s="234">
        <f t="shared" si="3"/>
        <v>0.87462056222779461</v>
      </c>
    </row>
    <row r="58" spans="2:12">
      <c r="B58" s="345"/>
      <c r="C58" s="239"/>
      <c r="D58" s="180" t="s">
        <v>429</v>
      </c>
      <c r="E58" s="180">
        <v>15</v>
      </c>
      <c r="F58" s="180">
        <v>289</v>
      </c>
      <c r="G58" s="180">
        <f t="shared" si="4"/>
        <v>4335</v>
      </c>
      <c r="H58" s="239"/>
      <c r="I58" s="239"/>
      <c r="J58" s="236"/>
    </row>
    <row r="59" spans="2:12" ht="17.25" thickBot="1">
      <c r="B59" s="258"/>
      <c r="C59" s="63"/>
      <c r="D59" s="190"/>
      <c r="E59" s="190"/>
      <c r="F59" s="190"/>
      <c r="G59" s="190"/>
      <c r="H59" s="63">
        <f>SUM(H55:H58)</f>
        <v>28462</v>
      </c>
      <c r="I59" s="63">
        <f>SUM(I55:I58)</f>
        <v>24531</v>
      </c>
      <c r="J59" s="191">
        <f>I59/H59</f>
        <v>0.86188602346988963</v>
      </c>
    </row>
    <row r="60" spans="2:12">
      <c r="B60" s="257" t="s">
        <v>430</v>
      </c>
      <c r="C60" s="200" t="s">
        <v>384</v>
      </c>
      <c r="D60" s="188" t="s">
        <v>431</v>
      </c>
      <c r="E60" s="188">
        <v>31</v>
      </c>
      <c r="F60" s="188">
        <v>248</v>
      </c>
      <c r="G60" s="188">
        <f t="shared" si="4"/>
        <v>7688</v>
      </c>
      <c r="H60" s="188">
        <v>7688</v>
      </c>
      <c r="I60" s="188">
        <v>5365</v>
      </c>
      <c r="J60" s="196">
        <f t="shared" ref="J60:J99" si="5">I60/H60</f>
        <v>0.69784079084287198</v>
      </c>
    </row>
    <row r="61" spans="2:12">
      <c r="B61" s="345"/>
      <c r="C61" s="167" t="s">
        <v>432</v>
      </c>
      <c r="D61" s="180" t="s">
        <v>433</v>
      </c>
      <c r="E61" s="180">
        <v>31</v>
      </c>
      <c r="F61" s="180">
        <v>510</v>
      </c>
      <c r="G61" s="180">
        <f t="shared" si="4"/>
        <v>15810</v>
      </c>
      <c r="H61" s="180">
        <v>15810</v>
      </c>
      <c r="I61" s="180">
        <v>14733</v>
      </c>
      <c r="J61" s="189">
        <f t="shared" si="5"/>
        <v>0.93187855787476281</v>
      </c>
    </row>
    <row r="62" spans="2:12" ht="17.25" thickBot="1">
      <c r="B62" s="258"/>
      <c r="C62" s="63"/>
      <c r="D62" s="190"/>
      <c r="E62" s="190"/>
      <c r="F62" s="190"/>
      <c r="G62" s="190"/>
      <c r="H62" s="190">
        <f>SUM(H60:H61)</f>
        <v>23498</v>
      </c>
      <c r="I62" s="190">
        <f>SUM(I60:I61)</f>
        <v>20098</v>
      </c>
      <c r="J62" s="191">
        <f>I62/H62</f>
        <v>0.8553068346242233</v>
      </c>
    </row>
    <row r="63" spans="2:12">
      <c r="B63" s="257" t="s">
        <v>434</v>
      </c>
      <c r="C63" s="203" t="s">
        <v>403</v>
      </c>
      <c r="D63" s="188" t="s">
        <v>435</v>
      </c>
      <c r="E63" s="188">
        <v>14</v>
      </c>
      <c r="F63" s="188">
        <v>248</v>
      </c>
      <c r="G63" s="188">
        <f t="shared" si="4"/>
        <v>3472</v>
      </c>
      <c r="H63" s="188">
        <v>3472</v>
      </c>
      <c r="I63" s="188">
        <v>2887</v>
      </c>
      <c r="J63" s="196">
        <f t="shared" si="5"/>
        <v>0.83150921658986177</v>
      </c>
    </row>
    <row r="64" spans="2:12" ht="17.25" thickBot="1">
      <c r="B64" s="258"/>
      <c r="C64" s="204"/>
      <c r="D64" s="190"/>
      <c r="E64" s="190"/>
      <c r="F64" s="190"/>
      <c r="G64" s="190"/>
      <c r="H64" s="190">
        <f>H63</f>
        <v>3472</v>
      </c>
      <c r="I64" s="199">
        <f>I63</f>
        <v>2887</v>
      </c>
      <c r="J64" s="191">
        <f>I64/H64</f>
        <v>0.83150921658986177</v>
      </c>
    </row>
    <row r="65" spans="2:10">
      <c r="B65" s="257" t="s">
        <v>436</v>
      </c>
      <c r="C65" s="203" t="s">
        <v>437</v>
      </c>
      <c r="D65" s="188" t="s">
        <v>438</v>
      </c>
      <c r="E65" s="188">
        <v>53</v>
      </c>
      <c r="F65" s="188">
        <v>380</v>
      </c>
      <c r="G65" s="188">
        <f t="shared" si="4"/>
        <v>20140</v>
      </c>
      <c r="H65" s="188">
        <v>20140</v>
      </c>
      <c r="I65" s="188">
        <v>10153</v>
      </c>
      <c r="J65" s="196">
        <f t="shared" si="5"/>
        <v>0.50412115193644491</v>
      </c>
    </row>
    <row r="66" spans="2:10" ht="17.25" thickBot="1">
      <c r="B66" s="258"/>
      <c r="C66" s="204"/>
      <c r="D66" s="190"/>
      <c r="E66" s="190"/>
      <c r="F66" s="190"/>
      <c r="G66" s="190"/>
      <c r="H66" s="190">
        <f>H65</f>
        <v>20140</v>
      </c>
      <c r="I66" s="199">
        <f>I65</f>
        <v>10153</v>
      </c>
      <c r="J66" s="191">
        <f>I66/H66</f>
        <v>0.50412115193644491</v>
      </c>
    </row>
    <row r="67" spans="2:10">
      <c r="B67" s="257" t="s">
        <v>439</v>
      </c>
      <c r="C67" s="203" t="s">
        <v>380</v>
      </c>
      <c r="D67" s="207" t="s">
        <v>381</v>
      </c>
      <c r="E67" s="207">
        <v>31</v>
      </c>
      <c r="F67" s="207">
        <v>486</v>
      </c>
      <c r="G67" s="188">
        <f t="shared" si="4"/>
        <v>15066</v>
      </c>
      <c r="H67" s="207">
        <v>15066</v>
      </c>
      <c r="I67" s="207">
        <v>11655</v>
      </c>
      <c r="J67" s="196">
        <f t="shared" si="5"/>
        <v>0.77359617682198323</v>
      </c>
    </row>
    <row r="68" spans="2:10" ht="17.25" thickBot="1">
      <c r="B68" s="258"/>
      <c r="C68" s="204"/>
      <c r="D68" s="204"/>
      <c r="E68" s="204"/>
      <c r="F68" s="204"/>
      <c r="G68" s="190"/>
      <c r="H68" s="204">
        <f>H67</f>
        <v>15066</v>
      </c>
      <c r="I68" s="199">
        <f>I67</f>
        <v>11655</v>
      </c>
      <c r="J68" s="191">
        <f>I68/H68</f>
        <v>0.77359617682198323</v>
      </c>
    </row>
    <row r="69" spans="2:10">
      <c r="B69" s="337" t="s">
        <v>848</v>
      </c>
      <c r="C69" s="203" t="s">
        <v>403</v>
      </c>
      <c r="D69" s="207"/>
      <c r="E69" s="195">
        <v>3</v>
      </c>
      <c r="F69" s="195">
        <v>218</v>
      </c>
      <c r="G69" s="195">
        <f t="shared" si="4"/>
        <v>654</v>
      </c>
      <c r="H69" s="195">
        <v>654</v>
      </c>
      <c r="I69" s="195">
        <v>541</v>
      </c>
      <c r="J69" s="213">
        <f t="shared" si="5"/>
        <v>0.827217125382263</v>
      </c>
    </row>
    <row r="70" spans="2:10" ht="17.25" thickBot="1">
      <c r="B70" s="339"/>
      <c r="C70" s="204"/>
      <c r="D70" s="204"/>
      <c r="E70" s="190"/>
      <c r="F70" s="190"/>
      <c r="G70" s="190"/>
      <c r="H70" s="190">
        <f>H69</f>
        <v>654</v>
      </c>
      <c r="I70" s="199">
        <f>I69</f>
        <v>541</v>
      </c>
      <c r="J70" s="191">
        <f>I70/H70</f>
        <v>0.827217125382263</v>
      </c>
    </row>
    <row r="71" spans="2:10">
      <c r="B71" s="257" t="s">
        <v>440</v>
      </c>
      <c r="C71" s="200" t="s">
        <v>384</v>
      </c>
      <c r="D71" s="188" t="s">
        <v>441</v>
      </c>
      <c r="E71" s="188">
        <v>31</v>
      </c>
      <c r="F71" s="188">
        <v>272</v>
      </c>
      <c r="G71" s="193">
        <f t="shared" si="4"/>
        <v>8432</v>
      </c>
      <c r="H71" s="188">
        <v>8432</v>
      </c>
      <c r="I71" s="188">
        <v>5836</v>
      </c>
      <c r="J71" s="196">
        <f t="shared" si="5"/>
        <v>0.69212523719165087</v>
      </c>
    </row>
    <row r="72" spans="2:10">
      <c r="B72" s="345"/>
      <c r="C72" s="167" t="s">
        <v>226</v>
      </c>
      <c r="D72" s="180" t="s">
        <v>358</v>
      </c>
      <c r="E72" s="180">
        <v>50</v>
      </c>
      <c r="F72" s="180">
        <v>189</v>
      </c>
      <c r="G72" s="180">
        <f t="shared" si="4"/>
        <v>9450</v>
      </c>
      <c r="H72" s="180">
        <v>9450</v>
      </c>
      <c r="I72" s="180">
        <v>8877</v>
      </c>
      <c r="J72" s="189">
        <f t="shared" si="5"/>
        <v>0.9393650793650794</v>
      </c>
    </row>
    <row r="73" spans="2:10">
      <c r="B73" s="345"/>
      <c r="C73" s="167" t="s">
        <v>359</v>
      </c>
      <c r="D73" s="180" t="s">
        <v>442</v>
      </c>
      <c r="E73" s="180">
        <v>26</v>
      </c>
      <c r="F73" s="180">
        <v>189</v>
      </c>
      <c r="G73" s="180">
        <f t="shared" si="4"/>
        <v>4914</v>
      </c>
      <c r="H73" s="180">
        <v>4914</v>
      </c>
      <c r="I73" s="180">
        <v>4105</v>
      </c>
      <c r="J73" s="189">
        <f t="shared" si="5"/>
        <v>0.83536833536833532</v>
      </c>
    </row>
    <row r="74" spans="2:10">
      <c r="B74" s="345"/>
      <c r="C74" s="167" t="s">
        <v>443</v>
      </c>
      <c r="D74" s="180" t="s">
        <v>444</v>
      </c>
      <c r="E74" s="180">
        <v>63</v>
      </c>
      <c r="F74" s="180">
        <v>128</v>
      </c>
      <c r="G74" s="180">
        <f t="shared" si="4"/>
        <v>8064</v>
      </c>
      <c r="H74" s="180">
        <v>8064</v>
      </c>
      <c r="I74" s="180">
        <v>5769</v>
      </c>
      <c r="J74" s="189">
        <f t="shared" si="5"/>
        <v>0.7154017857142857</v>
      </c>
    </row>
    <row r="75" spans="2:10">
      <c r="B75" s="345"/>
      <c r="C75" s="167" t="s">
        <v>445</v>
      </c>
      <c r="D75" s="180" t="s">
        <v>446</v>
      </c>
      <c r="E75" s="180">
        <v>40</v>
      </c>
      <c r="F75" s="180">
        <v>158</v>
      </c>
      <c r="G75" s="180">
        <f t="shared" si="4"/>
        <v>6320</v>
      </c>
      <c r="H75" s="180">
        <v>6320</v>
      </c>
      <c r="I75" s="180">
        <v>5292</v>
      </c>
      <c r="J75" s="189">
        <f t="shared" si="5"/>
        <v>0.83734177215189876</v>
      </c>
    </row>
    <row r="76" spans="2:10" ht="17.25" thickBot="1">
      <c r="B76" s="258"/>
      <c r="C76" s="63"/>
      <c r="D76" s="190"/>
      <c r="E76" s="190"/>
      <c r="F76" s="190"/>
      <c r="G76" s="190"/>
      <c r="H76" s="190">
        <f>SUM(H71:H75)</f>
        <v>37180</v>
      </c>
      <c r="I76" s="190">
        <f>SUM(I71:I75)</f>
        <v>29879</v>
      </c>
      <c r="J76" s="191">
        <f>I76/H76</f>
        <v>0.80363098440021519</v>
      </c>
    </row>
    <row r="77" spans="2:10">
      <c r="B77" s="337" t="s">
        <v>363</v>
      </c>
      <c r="C77" s="203" t="s">
        <v>403</v>
      </c>
      <c r="D77" s="188" t="s">
        <v>447</v>
      </c>
      <c r="E77" s="188">
        <v>20</v>
      </c>
      <c r="F77" s="188">
        <v>243</v>
      </c>
      <c r="G77" s="188">
        <f t="shared" si="4"/>
        <v>4860</v>
      </c>
      <c r="H77" s="188">
        <v>4860</v>
      </c>
      <c r="I77" s="188">
        <v>2708</v>
      </c>
      <c r="J77" s="196">
        <f t="shared" si="5"/>
        <v>0.55720164609053502</v>
      </c>
    </row>
    <row r="78" spans="2:10">
      <c r="B78" s="338"/>
      <c r="C78" s="21" t="s">
        <v>448</v>
      </c>
      <c r="D78" s="180" t="s">
        <v>449</v>
      </c>
      <c r="E78" s="180">
        <v>32</v>
      </c>
      <c r="F78" s="180">
        <v>298</v>
      </c>
      <c r="G78" s="180">
        <f t="shared" si="4"/>
        <v>9536</v>
      </c>
      <c r="H78" s="162">
        <f>SUM(G78:G78)</f>
        <v>9536</v>
      </c>
      <c r="I78" s="162">
        <v>8963</v>
      </c>
      <c r="J78" s="197">
        <f t="shared" si="5"/>
        <v>0.93991191275167785</v>
      </c>
    </row>
    <row r="79" spans="2:10" ht="17.25" thickBot="1">
      <c r="B79" s="339"/>
      <c r="C79" s="204"/>
      <c r="D79" s="190"/>
      <c r="E79" s="190"/>
      <c r="F79" s="190"/>
      <c r="G79" s="190"/>
      <c r="H79" s="190">
        <f>SUM(H77:H78)</f>
        <v>14396</v>
      </c>
      <c r="I79" s="190">
        <f>SUM(I77:I78)</f>
        <v>11671</v>
      </c>
      <c r="J79" s="191">
        <f>I79/H79</f>
        <v>0.81071130869686026</v>
      </c>
    </row>
    <row r="80" spans="2:10">
      <c r="B80" s="337" t="s">
        <v>370</v>
      </c>
      <c r="C80" s="203" t="s">
        <v>403</v>
      </c>
      <c r="D80" s="188" t="s">
        <v>371</v>
      </c>
      <c r="E80" s="188">
        <v>2</v>
      </c>
      <c r="F80" s="188">
        <v>159</v>
      </c>
      <c r="G80" s="188">
        <f t="shared" si="4"/>
        <v>318</v>
      </c>
      <c r="H80" s="188">
        <v>318</v>
      </c>
      <c r="I80" s="188">
        <v>108</v>
      </c>
      <c r="J80" s="196">
        <f t="shared" si="5"/>
        <v>0.33962264150943394</v>
      </c>
    </row>
    <row r="81" spans="2:10">
      <c r="B81" s="338"/>
      <c r="C81" s="21" t="s">
        <v>450</v>
      </c>
      <c r="D81" s="180" t="s">
        <v>451</v>
      </c>
      <c r="E81" s="180">
        <v>12</v>
      </c>
      <c r="F81" s="180">
        <v>158</v>
      </c>
      <c r="G81" s="180">
        <f t="shared" si="4"/>
        <v>1896</v>
      </c>
      <c r="H81" s="180">
        <v>1896</v>
      </c>
      <c r="I81" s="180">
        <v>1349</v>
      </c>
      <c r="J81" s="189">
        <f t="shared" si="5"/>
        <v>0.7114978902953587</v>
      </c>
    </row>
    <row r="82" spans="2:10" ht="17.25" thickBot="1">
      <c r="B82" s="339"/>
      <c r="C82" s="204"/>
      <c r="D82" s="190"/>
      <c r="E82" s="190"/>
      <c r="F82" s="190"/>
      <c r="G82" s="190"/>
      <c r="H82" s="190">
        <f>SUM(H80:H81)</f>
        <v>2214</v>
      </c>
      <c r="I82" s="190">
        <f>SUM(I80:I81)</f>
        <v>1457</v>
      </c>
      <c r="J82" s="191">
        <f>I82/H82</f>
        <v>0.65808491418247517</v>
      </c>
    </row>
    <row r="83" spans="2:10">
      <c r="B83" s="257" t="s">
        <v>374</v>
      </c>
      <c r="C83" s="203" t="s">
        <v>445</v>
      </c>
      <c r="D83" s="188" t="s">
        <v>375</v>
      </c>
      <c r="E83" s="188">
        <v>13</v>
      </c>
      <c r="F83" s="188">
        <v>158</v>
      </c>
      <c r="G83" s="188">
        <f t="shared" si="4"/>
        <v>2054</v>
      </c>
      <c r="H83" s="188">
        <v>2054</v>
      </c>
      <c r="I83" s="188">
        <v>2000</v>
      </c>
      <c r="J83" s="196">
        <f t="shared" si="5"/>
        <v>0.97370983446932813</v>
      </c>
    </row>
    <row r="84" spans="2:10" ht="17.25" thickBot="1">
      <c r="B84" s="258"/>
      <c r="C84" s="204"/>
      <c r="D84" s="190"/>
      <c r="E84" s="190"/>
      <c r="F84" s="190"/>
      <c r="G84" s="190"/>
      <c r="H84" s="190">
        <f>H83</f>
        <v>2054</v>
      </c>
      <c r="I84" s="199">
        <f>I83</f>
        <v>2000</v>
      </c>
      <c r="J84" s="191">
        <f>I84/H84</f>
        <v>0.97370983446932813</v>
      </c>
    </row>
    <row r="85" spans="2:10">
      <c r="B85" s="257" t="s">
        <v>452</v>
      </c>
      <c r="C85" s="203" t="s">
        <v>376</v>
      </c>
      <c r="D85" s="207" t="s">
        <v>377</v>
      </c>
      <c r="E85" s="207">
        <v>21</v>
      </c>
      <c r="F85" s="207">
        <v>128</v>
      </c>
      <c r="G85" s="188">
        <f t="shared" si="4"/>
        <v>2688</v>
      </c>
      <c r="H85" s="207">
        <v>2688</v>
      </c>
      <c r="I85" s="207">
        <v>1550</v>
      </c>
      <c r="J85" s="196">
        <f t="shared" si="5"/>
        <v>0.57663690476190477</v>
      </c>
    </row>
    <row r="86" spans="2:10" ht="17.25" thickBot="1">
      <c r="B86" s="258"/>
      <c r="C86" s="204"/>
      <c r="D86" s="204"/>
      <c r="E86" s="204"/>
      <c r="F86" s="204"/>
      <c r="G86" s="190"/>
      <c r="H86" s="204">
        <f>H85</f>
        <v>2688</v>
      </c>
      <c r="I86" s="199">
        <f>I85</f>
        <v>1550</v>
      </c>
      <c r="J86" s="191">
        <f>I86/H86</f>
        <v>0.57663690476190477</v>
      </c>
    </row>
    <row r="87" spans="2:10">
      <c r="B87" s="257" t="s">
        <v>453</v>
      </c>
      <c r="C87" s="203" t="s">
        <v>450</v>
      </c>
      <c r="D87" s="207" t="s">
        <v>454</v>
      </c>
      <c r="E87" s="207">
        <v>9</v>
      </c>
      <c r="F87" s="207">
        <v>148</v>
      </c>
      <c r="G87" s="188">
        <f t="shared" si="4"/>
        <v>1332</v>
      </c>
      <c r="H87" s="207">
        <v>1332</v>
      </c>
      <c r="I87" s="207">
        <v>599</v>
      </c>
      <c r="J87" s="196">
        <f t="shared" si="5"/>
        <v>0.4496996996996997</v>
      </c>
    </row>
    <row r="88" spans="2:10" ht="17.25" thickBot="1">
      <c r="B88" s="258"/>
      <c r="C88" s="204"/>
      <c r="D88" s="204"/>
      <c r="E88" s="204"/>
      <c r="F88" s="204"/>
      <c r="G88" s="190"/>
      <c r="H88" s="204">
        <f>H87</f>
        <v>1332</v>
      </c>
      <c r="I88" s="199">
        <f>I87</f>
        <v>599</v>
      </c>
      <c r="J88" s="191">
        <f>I88/H88</f>
        <v>0.4496996996996997</v>
      </c>
    </row>
    <row r="89" spans="2:10">
      <c r="B89" s="257" t="s">
        <v>455</v>
      </c>
      <c r="C89" s="203" t="s">
        <v>376</v>
      </c>
      <c r="D89" s="207" t="s">
        <v>456</v>
      </c>
      <c r="E89" s="207">
        <v>31</v>
      </c>
      <c r="F89" s="207">
        <v>128</v>
      </c>
      <c r="G89" s="188">
        <f t="shared" si="4"/>
        <v>3968</v>
      </c>
      <c r="H89" s="207">
        <v>3968</v>
      </c>
      <c r="I89" s="207">
        <v>2786</v>
      </c>
      <c r="J89" s="196">
        <f t="shared" si="5"/>
        <v>0.702116935483871</v>
      </c>
    </row>
    <row r="90" spans="2:10" ht="17.25" thickBot="1">
      <c r="B90" s="258"/>
      <c r="C90" s="204"/>
      <c r="D90" s="204"/>
      <c r="E90" s="204"/>
      <c r="F90" s="204"/>
      <c r="G90" s="190"/>
      <c r="H90" s="204">
        <f>H89</f>
        <v>3968</v>
      </c>
      <c r="I90" s="199">
        <f>I89</f>
        <v>2786</v>
      </c>
      <c r="J90" s="191">
        <f>I90/H90</f>
        <v>0.702116935483871</v>
      </c>
    </row>
    <row r="91" spans="2:10">
      <c r="B91" s="337" t="s">
        <v>457</v>
      </c>
      <c r="C91" s="203" t="s">
        <v>403</v>
      </c>
      <c r="D91" s="188" t="s">
        <v>458</v>
      </c>
      <c r="E91" s="188">
        <v>13</v>
      </c>
      <c r="F91" s="188">
        <v>218</v>
      </c>
      <c r="G91" s="188">
        <f t="shared" si="4"/>
        <v>2834</v>
      </c>
      <c r="H91" s="188">
        <v>2834</v>
      </c>
      <c r="I91" s="188">
        <v>2556</v>
      </c>
      <c r="J91" s="196">
        <f t="shared" si="5"/>
        <v>0.90190543401552581</v>
      </c>
    </row>
    <row r="92" spans="2:10">
      <c r="B92" s="338"/>
      <c r="C92" s="21" t="s">
        <v>847</v>
      </c>
      <c r="D92" s="180" t="s">
        <v>459</v>
      </c>
      <c r="E92" s="180">
        <v>19</v>
      </c>
      <c r="F92" s="180">
        <v>275</v>
      </c>
      <c r="G92" s="180">
        <f t="shared" si="4"/>
        <v>5225</v>
      </c>
      <c r="H92" s="180">
        <v>5225</v>
      </c>
      <c r="I92" s="180">
        <v>4421</v>
      </c>
      <c r="J92" s="189">
        <f t="shared" si="5"/>
        <v>0.84612440191387561</v>
      </c>
    </row>
    <row r="93" spans="2:10">
      <c r="B93" s="338"/>
      <c r="C93" s="21" t="s">
        <v>460</v>
      </c>
      <c r="D93" s="180" t="s">
        <v>461</v>
      </c>
      <c r="E93" s="180">
        <v>36</v>
      </c>
      <c r="F93" s="180">
        <v>246</v>
      </c>
      <c r="G93" s="180">
        <f t="shared" si="4"/>
        <v>8856</v>
      </c>
      <c r="H93" s="180">
        <v>8856</v>
      </c>
      <c r="I93" s="180">
        <v>5839</v>
      </c>
      <c r="J93" s="189">
        <f t="shared" si="5"/>
        <v>0.65932700993676607</v>
      </c>
    </row>
    <row r="94" spans="2:10" ht="17.25" thickBot="1">
      <c r="B94" s="339"/>
      <c r="C94" s="204"/>
      <c r="D94" s="190"/>
      <c r="E94" s="190"/>
      <c r="F94" s="190"/>
      <c r="G94" s="190"/>
      <c r="H94" s="190">
        <f>SUM(H91:H93)</f>
        <v>16915</v>
      </c>
      <c r="I94" s="190">
        <f>SUM(I91:I93)</f>
        <v>12816</v>
      </c>
      <c r="J94" s="191">
        <f>I94/H94</f>
        <v>0.75767070647354418</v>
      </c>
    </row>
    <row r="95" spans="2:10">
      <c r="B95" s="257" t="s">
        <v>462</v>
      </c>
      <c r="C95" s="203" t="s">
        <v>463</v>
      </c>
      <c r="D95" s="207" t="s">
        <v>382</v>
      </c>
      <c r="E95" s="207">
        <v>9</v>
      </c>
      <c r="F95" s="207">
        <v>166</v>
      </c>
      <c r="G95" s="188">
        <f t="shared" si="4"/>
        <v>1494</v>
      </c>
      <c r="H95" s="207">
        <v>1494</v>
      </c>
      <c r="I95" s="207">
        <v>1178</v>
      </c>
      <c r="J95" s="196">
        <f t="shared" si="5"/>
        <v>0.78848728246318611</v>
      </c>
    </row>
    <row r="96" spans="2:10" ht="17.25" thickBot="1">
      <c r="B96" s="258"/>
      <c r="C96" s="204"/>
      <c r="D96" s="204"/>
      <c r="E96" s="204"/>
      <c r="F96" s="204"/>
      <c r="G96" s="190"/>
      <c r="H96" s="204">
        <f>H95</f>
        <v>1494</v>
      </c>
      <c r="I96" s="199">
        <f>I95</f>
        <v>1178</v>
      </c>
      <c r="J96" s="191">
        <f>I96/H96</f>
        <v>0.78848728246318611</v>
      </c>
    </row>
    <row r="97" spans="2:14">
      <c r="B97" s="257" t="s">
        <v>464</v>
      </c>
      <c r="C97" s="203" t="s">
        <v>463</v>
      </c>
      <c r="D97" s="207" t="s">
        <v>465</v>
      </c>
      <c r="E97" s="207">
        <v>22</v>
      </c>
      <c r="F97" s="207">
        <v>220</v>
      </c>
      <c r="G97" s="188">
        <f t="shared" si="4"/>
        <v>4840</v>
      </c>
      <c r="H97" s="207">
        <v>4840</v>
      </c>
      <c r="I97" s="207">
        <v>3858</v>
      </c>
      <c r="J97" s="196">
        <f t="shared" si="5"/>
        <v>0.79710743801652895</v>
      </c>
    </row>
    <row r="98" spans="2:14" ht="17.25" thickBot="1">
      <c r="B98" s="258"/>
      <c r="C98" s="204"/>
      <c r="D98" s="204"/>
      <c r="E98" s="204"/>
      <c r="F98" s="204"/>
      <c r="G98" s="190"/>
      <c r="H98" s="204">
        <f>H97</f>
        <v>4840</v>
      </c>
      <c r="I98" s="199">
        <f>I97</f>
        <v>3858</v>
      </c>
      <c r="J98" s="191">
        <f>I98/H98</f>
        <v>0.79710743801652895</v>
      </c>
    </row>
    <row r="99" spans="2:14">
      <c r="B99" s="257" t="s">
        <v>378</v>
      </c>
      <c r="C99" s="214" t="s">
        <v>466</v>
      </c>
      <c r="D99" s="207" t="s">
        <v>379</v>
      </c>
      <c r="E99" s="207">
        <v>23</v>
      </c>
      <c r="F99" s="207">
        <v>270</v>
      </c>
      <c r="G99" s="188">
        <f t="shared" si="4"/>
        <v>6210</v>
      </c>
      <c r="H99" s="207">
        <v>6210</v>
      </c>
      <c r="I99" s="207">
        <v>2609</v>
      </c>
      <c r="J99" s="196">
        <f t="shared" si="5"/>
        <v>0.42012882447665056</v>
      </c>
    </row>
    <row r="100" spans="2:14" ht="17.25" thickBot="1">
      <c r="B100" s="258"/>
      <c r="C100" s="199"/>
      <c r="D100" s="199"/>
      <c r="E100" s="199"/>
      <c r="F100" s="199"/>
      <c r="G100" s="215"/>
      <c r="H100" s="199">
        <f>H99</f>
        <v>6210</v>
      </c>
      <c r="I100" s="199">
        <f>I99</f>
        <v>2609</v>
      </c>
      <c r="J100" s="191">
        <f>I100/H100</f>
        <v>0.42012882447665056</v>
      </c>
    </row>
    <row r="101" spans="2:14" ht="17.25" thickBot="1">
      <c r="B101" s="216"/>
      <c r="C101" s="217"/>
      <c r="D101" s="217"/>
      <c r="E101" s="217"/>
      <c r="F101" s="217"/>
      <c r="G101" s="217"/>
      <c r="H101" s="217">
        <f>SUM(H100,H98,H96,H88,H94,H90,H86,H84,H82,H79,H76,H70,H68,H66,H64,H62,H59,H54,H52,H50,H48,H46,H44,H42,H38,H35,H33,H31,H28,H26,H24,H22,H20,H17,H15,H11,H7)</f>
        <v>408943</v>
      </c>
      <c r="I101" s="217">
        <f>SUM(I100,I98,I96,I94,I90,I88,I86,I84,I82,I79,I76,I70,I68,I66,I64,I62,I59,I54,I52,I50,I48,I46,I44,I42,I38,I35,I33,I31,I28,I26,I24,I22,I20,I17,I15,I11,I7)</f>
        <v>318899</v>
      </c>
      <c r="J101" s="218">
        <f>I101/H101</f>
        <v>0.77981283455151451</v>
      </c>
    </row>
    <row r="103" spans="2:14">
      <c r="C103" s="52"/>
      <c r="J103"/>
      <c r="N103"/>
    </row>
    <row r="104" spans="2:14">
      <c r="C104" s="52"/>
      <c r="J104"/>
      <c r="N104"/>
    </row>
    <row r="105" spans="2:14">
      <c r="C105" s="52"/>
      <c r="J105"/>
      <c r="N105"/>
    </row>
    <row r="106" spans="2:14">
      <c r="C106" s="52"/>
      <c r="J106"/>
      <c r="N106"/>
    </row>
    <row r="107" spans="2:14">
      <c r="C107" s="52"/>
      <c r="J107"/>
      <c r="N107"/>
    </row>
    <row r="108" spans="2:14">
      <c r="C108" s="52"/>
      <c r="J108"/>
      <c r="N108"/>
    </row>
    <row r="109" spans="2:14">
      <c r="C109" s="52"/>
      <c r="J109"/>
      <c r="N109"/>
    </row>
    <row r="110" spans="2:14">
      <c r="C110" s="52"/>
      <c r="J110"/>
      <c r="N110"/>
    </row>
    <row r="111" spans="2:14">
      <c r="C111" s="52"/>
      <c r="J111"/>
      <c r="N111"/>
    </row>
    <row r="112" spans="2:14">
      <c r="C112" s="52"/>
      <c r="J112"/>
      <c r="N112"/>
    </row>
    <row r="113" spans="3:14">
      <c r="C113" s="52"/>
      <c r="J113"/>
      <c r="N113"/>
    </row>
    <row r="114" spans="3:14">
      <c r="C114" s="52"/>
      <c r="J114"/>
      <c r="N114"/>
    </row>
    <row r="115" spans="3:14">
      <c r="C115" s="52"/>
      <c r="J115"/>
      <c r="N115"/>
    </row>
    <row r="116" spans="3:14">
      <c r="C116" s="52"/>
      <c r="J116"/>
      <c r="N116"/>
    </row>
    <row r="117" spans="3:14">
      <c r="C117" s="52"/>
      <c r="J117"/>
      <c r="N117"/>
    </row>
    <row r="118" spans="3:14">
      <c r="C118" s="52"/>
      <c r="J118"/>
      <c r="N118"/>
    </row>
    <row r="119" spans="3:14">
      <c r="C119" s="52"/>
      <c r="J119"/>
      <c r="N119"/>
    </row>
    <row r="120" spans="3:14">
      <c r="C120" s="52"/>
      <c r="J120"/>
      <c r="N120"/>
    </row>
    <row r="121" spans="3:14">
      <c r="C121" s="52"/>
      <c r="J121"/>
      <c r="N121"/>
    </row>
    <row r="122" spans="3:14">
      <c r="C122" s="52"/>
      <c r="J122"/>
      <c r="N122"/>
    </row>
    <row r="123" spans="3:14">
      <c r="C123" s="52"/>
      <c r="J123"/>
      <c r="N123"/>
    </row>
    <row r="124" spans="3:14">
      <c r="C124" s="52"/>
      <c r="J124"/>
      <c r="N124"/>
    </row>
    <row r="125" spans="3:14">
      <c r="C125" s="52"/>
      <c r="J125"/>
      <c r="N125"/>
    </row>
    <row r="126" spans="3:14">
      <c r="C126" s="52"/>
      <c r="J126"/>
      <c r="N126"/>
    </row>
    <row r="127" spans="3:14">
      <c r="C127" s="52"/>
      <c r="J127"/>
      <c r="N127"/>
    </row>
    <row r="128" spans="3:14">
      <c r="J128"/>
    </row>
    <row r="129" spans="10:10">
      <c r="J129"/>
    </row>
    <row r="130" spans="10:10">
      <c r="J130"/>
    </row>
  </sheetData>
  <mergeCells count="52">
    <mergeCell ref="B36:B38"/>
    <mergeCell ref="B34:B35"/>
    <mergeCell ref="B32:B33"/>
    <mergeCell ref="B29:B31"/>
    <mergeCell ref="B27:B28"/>
    <mergeCell ref="B49:B50"/>
    <mergeCell ref="B47:B48"/>
    <mergeCell ref="B45:B46"/>
    <mergeCell ref="B43:B44"/>
    <mergeCell ref="B39:B42"/>
    <mergeCell ref="H57:H58"/>
    <mergeCell ref="I57:I58"/>
    <mergeCell ref="J57:J58"/>
    <mergeCell ref="B53:B54"/>
    <mergeCell ref="B51:B52"/>
    <mergeCell ref="B99:B100"/>
    <mergeCell ref="B71:B76"/>
    <mergeCell ref="B69:B70"/>
    <mergeCell ref="B67:B68"/>
    <mergeCell ref="B65:B66"/>
    <mergeCell ref="K3:K6"/>
    <mergeCell ref="A8:A14"/>
    <mergeCell ref="K9:K10"/>
    <mergeCell ref="A18:A19"/>
    <mergeCell ref="A21:A27"/>
    <mergeCell ref="J3:J4"/>
    <mergeCell ref="I3:I4"/>
    <mergeCell ref="H3:H4"/>
    <mergeCell ref="B25:B26"/>
    <mergeCell ref="B23:B24"/>
    <mergeCell ref="B3:B7"/>
    <mergeCell ref="B21:B22"/>
    <mergeCell ref="B18:B20"/>
    <mergeCell ref="B16:B17"/>
    <mergeCell ref="B12:B15"/>
    <mergeCell ref="B8:B11"/>
    <mergeCell ref="A2:B2"/>
    <mergeCell ref="A3:A6"/>
    <mergeCell ref="C3:C4"/>
    <mergeCell ref="B97:B98"/>
    <mergeCell ref="B95:B96"/>
    <mergeCell ref="B91:B94"/>
    <mergeCell ref="B89:B90"/>
    <mergeCell ref="B87:B88"/>
    <mergeCell ref="B85:B86"/>
    <mergeCell ref="B83:B84"/>
    <mergeCell ref="B80:B82"/>
    <mergeCell ref="B77:B79"/>
    <mergeCell ref="B63:B64"/>
    <mergeCell ref="B60:B62"/>
    <mergeCell ref="B55:B59"/>
    <mergeCell ref="C57:C5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일본</vt:lpstr>
      <vt:lpstr>중국</vt:lpstr>
      <vt:lpstr>동남아</vt:lpstr>
      <vt:lpstr>미주</vt:lpstr>
      <vt:lpstr>유럽</vt:lpstr>
      <vt:lpstr>동남아!Print_Area</vt:lpstr>
      <vt:lpstr>미주!Print_Area</vt:lpstr>
      <vt:lpstr>유럽!Print_Area</vt:lpstr>
      <vt:lpstr>일본!Print_Area</vt:lpstr>
      <vt:lpstr>중국!Print_Area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</dc:creator>
  <cp:lastModifiedBy>aaa</cp:lastModifiedBy>
  <cp:lastPrinted>2019-11-07T09:38:11Z</cp:lastPrinted>
  <dcterms:created xsi:type="dcterms:W3CDTF">2019-10-07T07:52:19Z</dcterms:created>
  <dcterms:modified xsi:type="dcterms:W3CDTF">2019-11-07T09:41:33Z</dcterms:modified>
</cp:coreProperties>
</file>